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/>
  </bookViews>
  <sheets>
    <sheet name="2019 потери" sheetId="1" r:id="rId1"/>
  </sheets>
  <definedNames>
    <definedName name="_xlnm.Print_Area" localSheetId="0">'2019 потери'!$A$1:$G$28</definedName>
  </definedNames>
  <calcPr calcId="145621"/>
</workbook>
</file>

<file path=xl/calcChain.xml><?xml version="1.0" encoding="utf-8"?>
<calcChain xmlns="http://schemas.openxmlformats.org/spreadsheetml/2006/main">
  <c r="E19" i="1" l="1"/>
  <c r="C19" i="1"/>
  <c r="E18" i="1"/>
  <c r="C18" i="1"/>
  <c r="E17" i="1"/>
  <c r="D17" i="1" s="1"/>
  <c r="E16" i="1"/>
  <c r="F16" i="1" s="1"/>
  <c r="C16" i="1"/>
  <c r="E15" i="1"/>
  <c r="F15" i="1" s="1"/>
  <c r="D15" i="1"/>
  <c r="C15" i="1"/>
  <c r="E14" i="1"/>
  <c r="F14" i="1" s="1"/>
  <c r="C14" i="1"/>
  <c r="D14" i="1" s="1"/>
  <c r="E13" i="1"/>
  <c r="F13" i="1" s="1"/>
  <c r="C13" i="1"/>
  <c r="D13" i="1" s="1"/>
  <c r="E12" i="1"/>
  <c r="F12" i="1" s="1"/>
  <c r="C12" i="1"/>
  <c r="E11" i="1"/>
  <c r="F11" i="1" s="1"/>
  <c r="D11" i="1"/>
  <c r="C11" i="1"/>
  <c r="E10" i="1"/>
  <c r="F10" i="1" s="1"/>
  <c r="C10" i="1"/>
  <c r="D10" i="1" s="1"/>
  <c r="E9" i="1"/>
  <c r="F9" i="1" s="1"/>
  <c r="C9" i="1"/>
  <c r="D9" i="1" s="1"/>
  <c r="F8" i="1"/>
  <c r="D8" i="1"/>
  <c r="D19" i="1" l="1"/>
  <c r="C20" i="1"/>
  <c r="D12" i="1"/>
  <c r="D16" i="1"/>
  <c r="D18" i="1"/>
  <c r="E20" i="1"/>
  <c r="D20" i="1" s="1"/>
  <c r="F17" i="1"/>
  <c r="F18" i="1"/>
  <c r="F19" i="1"/>
  <c r="F20" i="1" s="1"/>
</calcChain>
</file>

<file path=xl/sharedStrings.xml><?xml version="1.0" encoding="utf-8"?>
<sst xmlns="http://schemas.openxmlformats.org/spreadsheetml/2006/main" count="13" uniqueCount="13">
  <si>
    <t>Месяц</t>
  </si>
  <si>
    <t>Электроэнергия (потери)                                                           договор №64130310002080 от 22.06.2017 г.</t>
  </si>
  <si>
    <t>Кол-во квт.ч</t>
  </si>
  <si>
    <t>Стоимость единицы (без НДС)</t>
  </si>
  <si>
    <t>Сумма без НДС</t>
  </si>
  <si>
    <t>Сумма c НДС</t>
  </si>
  <si>
    <t>Итого</t>
  </si>
  <si>
    <t>Начальник цеха 77</t>
  </si>
  <si>
    <t>А.С. Челнаков</t>
  </si>
  <si>
    <t xml:space="preserve">               Фактические цены</t>
  </si>
  <si>
    <t xml:space="preserve">О закупке электрической энергии для компенсации </t>
  </si>
  <si>
    <t xml:space="preserve">потерь в сетях и ее стоимости </t>
  </si>
  <si>
    <t>П. 19 г.  ПП РФ № 24 от 21.01.2004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</si>
</sst>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_(* #,##0.00_);_(* \(#,##0.00\);_(* &quot;-&quot;??_);_(@_)"/>
    <numFmt numFmtId="166" formatCode="0.0000"/>
  </numFmts>
  <fonts count="10" x14ac:knownFonts="1">
    <font>
      <sz val="10"/>
      <name val="Arial"/>
    </font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7" fillId="0" borderId="0"/>
    <xf numFmtId="165" fontId="7" fillId="0" borderId="0" applyFont="0" applyFill="0" applyBorder="0" applyAlignment="0" applyProtection="0"/>
  </cellStyleXfs>
  <cellXfs count="38">
    <xf numFmtId="0" fontId="0" fillId="0" borderId="0" xfId="0"/>
    <xf numFmtId="0" fontId="0" fillId="0" borderId="4" xfId="0" applyBorder="1"/>
    <xf numFmtId="3" fontId="2" fillId="2" borderId="7" xfId="2" applyNumberFormat="1" applyFont="1" applyFill="1" applyBorder="1" applyAlignment="1">
      <alignment vertical="center" wrapText="1"/>
    </xf>
    <xf numFmtId="0" fontId="2" fillId="3" borderId="8" xfId="2" applyFont="1" applyFill="1" applyBorder="1" applyAlignment="1">
      <alignment vertical="center" wrapText="1"/>
    </xf>
    <xf numFmtId="0" fontId="2" fillId="4" borderId="8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17" fontId="3" fillId="0" borderId="5" xfId="2" applyNumberFormat="1" applyFont="1" applyBorder="1" applyAlignment="1">
      <alignment horizontal="center" vertical="center" wrapText="1"/>
    </xf>
    <xf numFmtId="3" fontId="3" fillId="2" borderId="10" xfId="2" applyNumberFormat="1" applyFont="1" applyFill="1" applyBorder="1" applyAlignment="1">
      <alignment horizontal="center" vertical="center" wrapText="1"/>
    </xf>
    <xf numFmtId="164" fontId="3" fillId="3" borderId="11" xfId="2" applyNumberFormat="1" applyFont="1" applyFill="1" applyBorder="1" applyAlignment="1">
      <alignment horizontal="center" vertical="center" wrapText="1"/>
    </xf>
    <xf numFmtId="2" fontId="3" fillId="4" borderId="11" xfId="2" applyNumberFormat="1" applyFont="1" applyFill="1" applyBorder="1" applyAlignment="1">
      <alignment horizontal="center" vertical="center" wrapText="1"/>
    </xf>
    <xf numFmtId="165" fontId="3" fillId="0" borderId="12" xfId="1" applyFont="1" applyBorder="1" applyAlignment="1">
      <alignment horizontal="center"/>
    </xf>
    <xf numFmtId="3" fontId="3" fillId="2" borderId="13" xfId="2" applyNumberFormat="1" applyFont="1" applyFill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/>
    </xf>
    <xf numFmtId="2" fontId="3" fillId="4" borderId="15" xfId="0" applyNumberFormat="1" applyFont="1" applyFill="1" applyBorder="1" applyAlignment="1">
      <alignment horizontal="center"/>
    </xf>
    <xf numFmtId="0" fontId="4" fillId="0" borderId="0" xfId="0" applyFont="1"/>
    <xf numFmtId="2" fontId="3" fillId="5" borderId="15" xfId="0" applyNumberFormat="1" applyFont="1" applyFill="1" applyBorder="1" applyAlignment="1">
      <alignment horizontal="center"/>
    </xf>
    <xf numFmtId="3" fontId="3" fillId="2" borderId="16" xfId="2" applyNumberFormat="1" applyFont="1" applyFill="1" applyBorder="1" applyAlignment="1">
      <alignment horizontal="center" vertical="center" wrapText="1"/>
    </xf>
    <xf numFmtId="17" fontId="2" fillId="0" borderId="17" xfId="2" applyNumberFormat="1" applyFont="1" applyBorder="1" applyAlignment="1">
      <alignment horizontal="left" vertical="center" wrapText="1"/>
    </xf>
    <xf numFmtId="3" fontId="5" fillId="2" borderId="7" xfId="2" applyNumberFormat="1" applyFont="1" applyFill="1" applyBorder="1" applyAlignment="1">
      <alignment horizontal="center" vertical="center" wrapText="1"/>
    </xf>
    <xf numFmtId="166" fontId="2" fillId="3" borderId="8" xfId="2" applyNumberFormat="1" applyFont="1" applyFill="1" applyBorder="1" applyAlignment="1">
      <alignment horizontal="center" vertical="center" wrapText="1"/>
    </xf>
    <xf numFmtId="165" fontId="2" fillId="4" borderId="9" xfId="1" applyFont="1" applyFill="1" applyBorder="1" applyAlignment="1">
      <alignment horizontal="center" vertical="center" wrapText="1"/>
    </xf>
    <xf numFmtId="165" fontId="2" fillId="0" borderId="9" xfId="1" applyFont="1" applyFill="1" applyBorder="1" applyAlignment="1">
      <alignment horizontal="right" vertical="center" wrapText="1"/>
    </xf>
    <xf numFmtId="0" fontId="6" fillId="0" borderId="0" xfId="0" applyFont="1"/>
    <xf numFmtId="3" fontId="0" fillId="0" borderId="0" xfId="0" applyNumberFormat="1" applyFill="1"/>
    <xf numFmtId="0" fontId="0" fillId="0" borderId="0" xfId="0" applyFill="1"/>
    <xf numFmtId="0" fontId="7" fillId="0" borderId="0" xfId="0" applyFont="1"/>
    <xf numFmtId="3" fontId="0" fillId="0" borderId="0" xfId="0" applyNumberFormat="1"/>
    <xf numFmtId="0" fontId="2" fillId="0" borderId="1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3" fontId="8" fillId="0" borderId="0" xfId="0" applyNumberFormat="1" applyFont="1"/>
    <xf numFmtId="0" fontId="9" fillId="0" borderId="0" xfId="0" applyFont="1" applyAlignment="1">
      <alignment horizontal="left" vertical="center"/>
    </xf>
  </cellXfs>
  <cellStyles count="5">
    <cellStyle name="Обычный" xfId="0" builtinId="0"/>
    <cellStyle name="Обычный 2" xfId="3"/>
    <cellStyle name="Обычный_Лист1" xfId="2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BreakPreview" zoomScaleNormal="100" workbookViewId="0">
      <selection activeCell="A5" sqref="A5"/>
    </sheetView>
  </sheetViews>
  <sheetFormatPr defaultRowHeight="12.75" x14ac:dyDescent="0.2"/>
  <cols>
    <col min="2" max="2" width="7.28515625" customWidth="1"/>
    <col min="3" max="3" width="11.140625" style="26" customWidth="1"/>
    <col min="4" max="4" width="12.42578125" customWidth="1"/>
    <col min="5" max="5" width="9.85546875" customWidth="1"/>
    <col min="6" max="6" width="12.140625" customWidth="1"/>
  </cols>
  <sheetData>
    <row r="1" spans="1:7" ht="15.75" x14ac:dyDescent="0.2">
      <c r="A1" s="35"/>
      <c r="B1" s="35" t="s">
        <v>10</v>
      </c>
    </row>
    <row r="2" spans="1:7" ht="15.75" x14ac:dyDescent="0.25">
      <c r="C2" s="36" t="s">
        <v>11</v>
      </c>
    </row>
    <row r="4" spans="1:7" ht="13.5" thickBot="1" x14ac:dyDescent="0.25">
      <c r="D4" s="37" t="s">
        <v>12</v>
      </c>
    </row>
    <row r="5" spans="1:7" ht="31.5" customHeight="1" thickBot="1" x14ac:dyDescent="0.25">
      <c r="B5" s="27" t="s">
        <v>0</v>
      </c>
      <c r="C5" s="30" t="s">
        <v>1</v>
      </c>
      <c r="D5" s="31"/>
      <c r="E5" s="31"/>
      <c r="F5" s="32"/>
    </row>
    <row r="6" spans="1:7" ht="22.5" customHeight="1" thickBot="1" x14ac:dyDescent="0.25">
      <c r="B6" s="28"/>
      <c r="C6" s="33" t="s">
        <v>9</v>
      </c>
      <c r="D6" s="34"/>
      <c r="E6" s="34"/>
      <c r="F6" s="1"/>
    </row>
    <row r="7" spans="1:7" ht="53.25" customHeight="1" thickBot="1" x14ac:dyDescent="0.25">
      <c r="B7" s="29"/>
      <c r="C7" s="2" t="s">
        <v>2</v>
      </c>
      <c r="D7" s="3" t="s">
        <v>3</v>
      </c>
      <c r="E7" s="4" t="s">
        <v>4</v>
      </c>
      <c r="F7" s="5" t="s">
        <v>5</v>
      </c>
    </row>
    <row r="8" spans="1:7" x14ac:dyDescent="0.2">
      <c r="B8" s="6">
        <v>43466</v>
      </c>
      <c r="C8" s="7">
        <v>11510</v>
      </c>
      <c r="D8" s="8">
        <f>E8/C8</f>
        <v>2.4729496090356213</v>
      </c>
      <c r="E8" s="9">
        <v>28463.65</v>
      </c>
      <c r="F8" s="10">
        <f>E8*1.2</f>
        <v>34156.379999999997</v>
      </c>
    </row>
    <row r="9" spans="1:7" x14ac:dyDescent="0.2">
      <c r="B9" s="6">
        <v>43497</v>
      </c>
      <c r="C9" s="7">
        <f>10300+260</f>
        <v>10560</v>
      </c>
      <c r="D9" s="8">
        <f t="shared" ref="D9:D16" si="0">E9/C9</f>
        <v>2.6556628787878789</v>
      </c>
      <c r="E9" s="9">
        <f>27331.26+712.54</f>
        <v>28043.8</v>
      </c>
      <c r="F9" s="10">
        <f t="shared" ref="F9:F19" si="1">E9*1.2</f>
        <v>33652.559999999998</v>
      </c>
    </row>
    <row r="10" spans="1:7" x14ac:dyDescent="0.2">
      <c r="B10" s="6">
        <v>43525</v>
      </c>
      <c r="C10" s="7">
        <f>10500+848</f>
        <v>11348</v>
      </c>
      <c r="D10" s="8">
        <f t="shared" si="0"/>
        <v>2.5971616143813887</v>
      </c>
      <c r="E10" s="9">
        <f>2270.66+27201.93</f>
        <v>29472.59</v>
      </c>
      <c r="F10" s="10">
        <f t="shared" si="1"/>
        <v>35367.108</v>
      </c>
    </row>
    <row r="11" spans="1:7" x14ac:dyDescent="0.2">
      <c r="B11" s="6">
        <v>43556</v>
      </c>
      <c r="C11" s="7">
        <f>2152+7000</f>
        <v>9152</v>
      </c>
      <c r="D11" s="8">
        <f t="shared" si="0"/>
        <v>2.7702677010489509</v>
      </c>
      <c r="E11" s="9">
        <f>6104.82+19248.67</f>
        <v>25353.489999999998</v>
      </c>
      <c r="F11" s="10">
        <f t="shared" si="1"/>
        <v>30424.187999999995</v>
      </c>
    </row>
    <row r="12" spans="1:7" x14ac:dyDescent="0.2">
      <c r="B12" s="6">
        <v>43586</v>
      </c>
      <c r="C12" s="7">
        <f>5000+671</f>
        <v>5671</v>
      </c>
      <c r="D12" s="8">
        <f t="shared" si="0"/>
        <v>2.6618532886616117</v>
      </c>
      <c r="E12" s="9">
        <f>13257.8+1837.57</f>
        <v>15095.369999999999</v>
      </c>
      <c r="F12" s="10">
        <f t="shared" si="1"/>
        <v>18114.444</v>
      </c>
    </row>
    <row r="13" spans="1:7" x14ac:dyDescent="0.2">
      <c r="B13" s="6">
        <v>43617</v>
      </c>
      <c r="C13" s="11">
        <f>4800+1825</f>
        <v>6625</v>
      </c>
      <c r="D13" s="8">
        <f t="shared" si="0"/>
        <v>2.6840558490566035</v>
      </c>
      <c r="E13" s="9">
        <f>12768.43+5013.44</f>
        <v>17781.87</v>
      </c>
      <c r="F13" s="10">
        <f t="shared" si="1"/>
        <v>21338.243999999999</v>
      </c>
    </row>
    <row r="14" spans="1:7" x14ac:dyDescent="0.2">
      <c r="B14" s="6">
        <v>43647</v>
      </c>
      <c r="C14" s="11">
        <f>1638+4700</f>
        <v>6338</v>
      </c>
      <c r="D14" s="8">
        <f t="shared" si="0"/>
        <v>2.6128920795203538</v>
      </c>
      <c r="E14" s="9">
        <f>4321.57+12238.94</f>
        <v>16560.510000000002</v>
      </c>
      <c r="F14" s="10">
        <f t="shared" si="1"/>
        <v>19872.612000000001</v>
      </c>
    </row>
    <row r="15" spans="1:7" x14ac:dyDescent="0.2">
      <c r="B15" s="6">
        <v>43678</v>
      </c>
      <c r="C15" s="11">
        <f>1758+4900</f>
        <v>6658</v>
      </c>
      <c r="D15" s="8">
        <f t="shared" si="0"/>
        <v>2.5813051967557827</v>
      </c>
      <c r="E15" s="9">
        <f>4582.3+12604.03</f>
        <v>17186.330000000002</v>
      </c>
      <c r="F15" s="10">
        <f t="shared" si="1"/>
        <v>20623.596000000001</v>
      </c>
    </row>
    <row r="16" spans="1:7" x14ac:dyDescent="0.2">
      <c r="B16" s="6">
        <v>43709</v>
      </c>
      <c r="C16" s="12">
        <f>4800+2182</f>
        <v>6982</v>
      </c>
      <c r="D16" s="8">
        <f t="shared" si="0"/>
        <v>2.8760770552850188</v>
      </c>
      <c r="E16" s="13">
        <f>13753.73+6327.04</f>
        <v>20080.77</v>
      </c>
      <c r="F16" s="10">
        <f t="shared" si="1"/>
        <v>24096.923999999999</v>
      </c>
      <c r="G16" s="14"/>
    </row>
    <row r="17" spans="2:6" x14ac:dyDescent="0.2">
      <c r="B17" s="6">
        <v>43739</v>
      </c>
      <c r="C17" s="11">
        <v>10459</v>
      </c>
      <c r="D17" s="8">
        <f>E17/C17</f>
        <v>2.6985036810402523</v>
      </c>
      <c r="E17" s="15">
        <f>2617.73+25605.92</f>
        <v>28223.649999999998</v>
      </c>
      <c r="F17" s="10">
        <f t="shared" si="1"/>
        <v>33868.379999999997</v>
      </c>
    </row>
    <row r="18" spans="2:6" x14ac:dyDescent="0.2">
      <c r="B18" s="6">
        <v>43770</v>
      </c>
      <c r="C18" s="11">
        <f>10300+474</f>
        <v>10774</v>
      </c>
      <c r="D18" s="8">
        <f>E18/C18</f>
        <v>2.5691182476331909</v>
      </c>
      <c r="E18" s="13">
        <f>26446.38+1233.3</f>
        <v>27679.68</v>
      </c>
      <c r="F18" s="10">
        <f t="shared" si="1"/>
        <v>33215.616000000002</v>
      </c>
    </row>
    <row r="19" spans="2:6" ht="13.5" thickBot="1" x14ac:dyDescent="0.25">
      <c r="B19" s="6">
        <v>43800</v>
      </c>
      <c r="C19" s="16">
        <f>10500+1323</f>
        <v>11823</v>
      </c>
      <c r="D19" s="8">
        <f>E19/C19</f>
        <v>2.7042163579463758</v>
      </c>
      <c r="E19" s="15">
        <f>28353.99+3617.96</f>
        <v>31971.95</v>
      </c>
      <c r="F19" s="10">
        <f t="shared" si="1"/>
        <v>38366.339999999997</v>
      </c>
    </row>
    <row r="20" spans="2:6" s="22" customFormat="1" ht="21" customHeight="1" thickBot="1" x14ac:dyDescent="0.25">
      <c r="B20" s="17" t="s">
        <v>6</v>
      </c>
      <c r="C20" s="18">
        <f>SUM(C8:C19)</f>
        <v>107900</v>
      </c>
      <c r="D20" s="19">
        <f>E20/C20</f>
        <v>2.6498022242817423</v>
      </c>
      <c r="E20" s="20">
        <f>SUM(E8:E19)</f>
        <v>285913.65999999997</v>
      </c>
      <c r="F20" s="21">
        <f>SUM(F8:F19)</f>
        <v>343096.39199999999</v>
      </c>
    </row>
    <row r="21" spans="2:6" x14ac:dyDescent="0.2">
      <c r="C21" s="23"/>
      <c r="D21" s="24"/>
      <c r="E21" s="24"/>
    </row>
    <row r="22" spans="2:6" x14ac:dyDescent="0.2">
      <c r="B22" s="25" t="s">
        <v>7</v>
      </c>
      <c r="F22" s="25" t="s">
        <v>8</v>
      </c>
    </row>
  </sheetData>
  <mergeCells count="3">
    <mergeCell ref="B5:B7"/>
    <mergeCell ref="C5:F5"/>
    <mergeCell ref="C6:E6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потери</vt:lpstr>
      <vt:lpstr>'2019 потери'!Область_печати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Тюкаева Наталья Александровна</dc:creator>
  <cp:lastModifiedBy>Тюкаева Наталья Александровна</cp:lastModifiedBy>
  <dcterms:created xsi:type="dcterms:W3CDTF">2020-01-22T10:55:07Z</dcterms:created>
  <dcterms:modified xsi:type="dcterms:W3CDTF">2020-01-28T07:01:16Z</dcterms:modified>
</cp:coreProperties>
</file>