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8195" windowHeight="11310"/>
  </bookViews>
  <sheets>
    <sheet name="Структура перед. эл.энергии 19" sheetId="3" r:id="rId1"/>
    <sheet name="Переданная электроэнергия  2019" sheetId="1" r:id="rId2"/>
  </sheets>
  <definedNames>
    <definedName name="_xlnm.Print_Area" localSheetId="1">'Переданная электроэнергия  2019'!$A$1:$P$22</definedName>
    <definedName name="_xlnm.Print_Area" localSheetId="0">'Структура перед. эл.энергии 19'!$A$1:$P$44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9" i="1"/>
  <c r="M11" i="3"/>
  <c r="N30" i="3"/>
  <c r="I31" i="3"/>
  <c r="I32" i="3"/>
  <c r="I33" i="3"/>
  <c r="I34" i="3"/>
  <c r="I35" i="3"/>
  <c r="I36" i="3"/>
  <c r="I37" i="3"/>
  <c r="I38" i="3"/>
  <c r="I39" i="3"/>
  <c r="I40" i="3"/>
  <c r="I41" i="3"/>
  <c r="I30" i="3"/>
  <c r="I12" i="3" l="1"/>
  <c r="I13" i="3"/>
  <c r="I14" i="3"/>
  <c r="I15" i="3"/>
  <c r="I16" i="3"/>
  <c r="I17" i="3"/>
  <c r="I18" i="3"/>
  <c r="I19" i="3"/>
  <c r="I20" i="3"/>
  <c r="I21" i="3"/>
  <c r="I22" i="3"/>
  <c r="I11" i="3"/>
  <c r="M22" i="3" l="1"/>
  <c r="K22" i="3"/>
  <c r="J22" i="3"/>
  <c r="L22" i="3" s="1"/>
  <c r="G22" i="3"/>
  <c r="F22" i="3"/>
  <c r="E22" i="3"/>
  <c r="M21" i="3"/>
  <c r="K21" i="3"/>
  <c r="J21" i="3"/>
  <c r="G21" i="3"/>
  <c r="F21" i="3"/>
  <c r="E21" i="3"/>
  <c r="M20" i="3"/>
  <c r="K20" i="3"/>
  <c r="J20" i="3"/>
  <c r="G20" i="3"/>
  <c r="F20" i="3"/>
  <c r="E20" i="3"/>
  <c r="M19" i="3"/>
  <c r="K19" i="3"/>
  <c r="J19" i="3"/>
  <c r="G19" i="3"/>
  <c r="F19" i="3"/>
  <c r="E19" i="3"/>
  <c r="M18" i="3"/>
  <c r="K18" i="3"/>
  <c r="J18" i="3"/>
  <c r="G18" i="3"/>
  <c r="F18" i="3"/>
  <c r="E18" i="3"/>
  <c r="M17" i="3"/>
  <c r="K17" i="3"/>
  <c r="J17" i="3"/>
  <c r="G17" i="3"/>
  <c r="F17" i="3"/>
  <c r="E17" i="3"/>
  <c r="M16" i="3"/>
  <c r="K16" i="3"/>
  <c r="J16" i="3"/>
  <c r="G16" i="3"/>
  <c r="F16" i="3"/>
  <c r="E16" i="3"/>
  <c r="M15" i="3"/>
  <c r="K15" i="3"/>
  <c r="J15" i="3"/>
  <c r="G15" i="3"/>
  <c r="F15" i="3"/>
  <c r="E15" i="3"/>
  <c r="M14" i="3"/>
  <c r="K14" i="3"/>
  <c r="J14" i="3"/>
  <c r="G14" i="3"/>
  <c r="F14" i="3"/>
  <c r="E14" i="3"/>
  <c r="M13" i="3"/>
  <c r="K13" i="3"/>
  <c r="J13" i="3"/>
  <c r="G13" i="3"/>
  <c r="F13" i="3"/>
  <c r="E13" i="3"/>
  <c r="M12" i="3"/>
  <c r="K12" i="3"/>
  <c r="J12" i="3"/>
  <c r="L12" i="3" s="1"/>
  <c r="G12" i="3"/>
  <c r="F12" i="3"/>
  <c r="E12" i="3"/>
  <c r="K11" i="3"/>
  <c r="J11" i="3"/>
  <c r="N11" i="3" s="1"/>
  <c r="E11" i="3"/>
  <c r="N22" i="3" l="1"/>
  <c r="N21" i="3"/>
  <c r="N20" i="3"/>
  <c r="N19" i="3"/>
  <c r="N18" i="3"/>
  <c r="N17" i="3"/>
  <c r="N16" i="3"/>
  <c r="N15" i="3"/>
  <c r="N14" i="3"/>
  <c r="N13" i="3"/>
  <c r="N12" i="3"/>
  <c r="L13" i="3"/>
  <c r="L15" i="3"/>
  <c r="L17" i="3"/>
  <c r="L19" i="3"/>
  <c r="L21" i="3"/>
  <c r="L20" i="3"/>
  <c r="L18" i="3"/>
  <c r="L16" i="3"/>
  <c r="L14" i="3"/>
  <c r="L11" i="3"/>
  <c r="N23" i="3" l="1"/>
  <c r="E30" i="3"/>
  <c r="J30" i="3"/>
  <c r="E31" i="3"/>
  <c r="N31" i="3" s="1"/>
  <c r="F31" i="3"/>
  <c r="G31" i="3"/>
  <c r="J31" i="3"/>
  <c r="E32" i="3"/>
  <c r="N32" i="3" s="1"/>
  <c r="F32" i="3"/>
  <c r="G32" i="3"/>
  <c r="J32" i="3"/>
  <c r="E33" i="3"/>
  <c r="N33" i="3" s="1"/>
  <c r="F33" i="3"/>
  <c r="G33" i="3"/>
  <c r="J33" i="3"/>
  <c r="E34" i="3"/>
  <c r="N34" i="3" s="1"/>
  <c r="F34" i="3"/>
  <c r="G34" i="3"/>
  <c r="J34" i="3"/>
  <c r="E35" i="3"/>
  <c r="N35" i="3" s="1"/>
  <c r="F35" i="3"/>
  <c r="G35" i="3"/>
  <c r="J35" i="3"/>
  <c r="E36" i="3"/>
  <c r="N36" i="3" s="1"/>
  <c r="F36" i="3"/>
  <c r="G36" i="3"/>
  <c r="J36" i="3"/>
  <c r="E37" i="3"/>
  <c r="N37" i="3" s="1"/>
  <c r="F37" i="3"/>
  <c r="G37" i="3"/>
  <c r="J37" i="3"/>
  <c r="E38" i="3"/>
  <c r="N38" i="3" s="1"/>
  <c r="F38" i="3"/>
  <c r="G38" i="3"/>
  <c r="J38" i="3"/>
  <c r="E39" i="3"/>
  <c r="N39" i="3" s="1"/>
  <c r="F39" i="3"/>
  <c r="G39" i="3"/>
  <c r="J39" i="3"/>
  <c r="E40" i="3"/>
  <c r="N40" i="3" s="1"/>
  <c r="F40" i="3"/>
  <c r="G40" i="3"/>
  <c r="J40" i="3"/>
  <c r="E41" i="3"/>
  <c r="N41" i="3" s="1"/>
  <c r="F41" i="3"/>
  <c r="G41" i="3"/>
  <c r="J41" i="3"/>
  <c r="K20" i="1"/>
  <c r="J20" i="1"/>
  <c r="G20" i="1"/>
  <c r="F20" i="1"/>
  <c r="E20" i="1"/>
  <c r="K19" i="1"/>
  <c r="J19" i="1"/>
  <c r="G19" i="1"/>
  <c r="F19" i="1"/>
  <c r="E19" i="1"/>
  <c r="M19" i="1" s="1"/>
  <c r="K18" i="1"/>
  <c r="J18" i="1"/>
  <c r="G18" i="1"/>
  <c r="F18" i="1"/>
  <c r="E18" i="1"/>
  <c r="K17" i="1"/>
  <c r="J17" i="1"/>
  <c r="G17" i="1"/>
  <c r="F17" i="1"/>
  <c r="E17" i="1"/>
  <c r="K16" i="1"/>
  <c r="J16" i="1"/>
  <c r="G16" i="1"/>
  <c r="F16" i="1"/>
  <c r="E16" i="1"/>
  <c r="K15" i="1"/>
  <c r="J15" i="1"/>
  <c r="G15" i="1"/>
  <c r="F15" i="1"/>
  <c r="E15" i="1"/>
  <c r="M15" i="1" s="1"/>
  <c r="K14" i="1"/>
  <c r="J14" i="1"/>
  <c r="G14" i="1"/>
  <c r="F14" i="1"/>
  <c r="E14" i="1"/>
  <c r="K13" i="1"/>
  <c r="J13" i="1"/>
  <c r="G13" i="1"/>
  <c r="F13" i="1"/>
  <c r="E13" i="1"/>
  <c r="K12" i="1"/>
  <c r="J12" i="1"/>
  <c r="G12" i="1"/>
  <c r="F12" i="1"/>
  <c r="E12" i="1"/>
  <c r="K11" i="1"/>
  <c r="J11" i="1"/>
  <c r="G11" i="1"/>
  <c r="F11" i="1"/>
  <c r="E11" i="1"/>
  <c r="M11" i="1" s="1"/>
  <c r="K10" i="1"/>
  <c r="J10" i="1"/>
  <c r="G10" i="1"/>
  <c r="F10" i="1"/>
  <c r="E10" i="1"/>
  <c r="K9" i="1"/>
  <c r="J9" i="1"/>
  <c r="G9" i="1"/>
  <c r="F9" i="1"/>
  <c r="E9" i="1"/>
  <c r="M16" i="1" l="1"/>
  <c r="M17" i="1"/>
  <c r="L12" i="1"/>
  <c r="M20" i="1"/>
  <c r="M13" i="1"/>
  <c r="M10" i="1"/>
  <c r="M14" i="1"/>
  <c r="M18" i="1"/>
  <c r="M9" i="1"/>
  <c r="L9" i="1"/>
  <c r="L10" i="1"/>
  <c r="L11" i="1"/>
  <c r="L13" i="1"/>
  <c r="L14" i="1"/>
  <c r="L15" i="1"/>
  <c r="L16" i="1"/>
  <c r="L17" i="1"/>
  <c r="L18" i="1"/>
  <c r="L19" i="1"/>
  <c r="L20" i="1"/>
  <c r="M12" i="1"/>
  <c r="M30" i="3"/>
  <c r="I21" i="1"/>
  <c r="J21" i="1"/>
  <c r="M41" i="3" l="1"/>
  <c r="M40" i="3"/>
  <c r="M39" i="3"/>
  <c r="M38" i="3"/>
  <c r="M37" i="3"/>
  <c r="M36" i="3"/>
  <c r="M35" i="3"/>
  <c r="M34" i="3"/>
  <c r="M33" i="3"/>
  <c r="M32" i="3"/>
  <c r="M31" i="3"/>
  <c r="C21" i="1"/>
  <c r="F21" i="1" s="1"/>
  <c r="J42" i="3"/>
  <c r="C23" i="3"/>
  <c r="K42" i="3"/>
  <c r="F42" i="3"/>
  <c r="K41" i="3"/>
  <c r="K40" i="3"/>
  <c r="K39" i="3"/>
  <c r="K38" i="3"/>
  <c r="K37" i="3"/>
  <c r="K36" i="3"/>
  <c r="K35" i="3"/>
  <c r="K34" i="3"/>
  <c r="K33" i="3"/>
  <c r="K32" i="3"/>
  <c r="K31" i="3"/>
  <c r="K30" i="3"/>
  <c r="H23" i="3"/>
  <c r="K23" i="3" s="1"/>
  <c r="K21" i="1"/>
  <c r="E21" i="1" l="1"/>
  <c r="D21" i="1" s="1"/>
  <c r="L35" i="3"/>
  <c r="L33" i="3"/>
  <c r="E42" i="3"/>
  <c r="G42" i="3" s="1"/>
  <c r="F23" i="3"/>
  <c r="L31" i="3"/>
  <c r="J23" i="3"/>
  <c r="I23" i="3" s="1"/>
  <c r="L37" i="3"/>
  <c r="L39" i="3"/>
  <c r="L41" i="3"/>
  <c r="L32" i="3"/>
  <c r="L34" i="3"/>
  <c r="L36" i="3"/>
  <c r="L38" i="3"/>
  <c r="L40" i="3"/>
  <c r="L30" i="3"/>
  <c r="E23" i="3"/>
  <c r="M23" i="3"/>
  <c r="N21" i="1"/>
  <c r="M21" i="1"/>
  <c r="G21" i="1"/>
  <c r="L21" i="1" l="1"/>
  <c r="N42" i="3"/>
  <c r="G23" i="3"/>
  <c r="D23" i="3"/>
  <c r="L42" i="3"/>
  <c r="L23" i="3"/>
</calcChain>
</file>

<file path=xl/sharedStrings.xml><?xml version="1.0" encoding="utf-8"?>
<sst xmlns="http://schemas.openxmlformats.org/spreadsheetml/2006/main" count="66" uniqueCount="27">
  <si>
    <t>Итого</t>
  </si>
  <si>
    <t>стоимость</t>
  </si>
  <si>
    <t>кол-во</t>
  </si>
  <si>
    <t>Всего сумма оплаты с НДС</t>
  </si>
  <si>
    <t>% в общем количестве</t>
  </si>
  <si>
    <t xml:space="preserve">Всего </t>
  </si>
  <si>
    <t>НН</t>
  </si>
  <si>
    <t>СН-II</t>
  </si>
  <si>
    <t xml:space="preserve">Электроэнергия (ПАО " МРСК Волги", договор №80836 от 15.07.2008 ) </t>
  </si>
  <si>
    <t>Месяц</t>
  </si>
  <si>
    <t xml:space="preserve"> </t>
  </si>
  <si>
    <t>Всего сумма оплаты безНДС</t>
  </si>
  <si>
    <t>Сумма без НДС</t>
  </si>
  <si>
    <t>Стоимость единицы без НДС</t>
  </si>
  <si>
    <t>Кол-во МВт</t>
  </si>
  <si>
    <t>Стоимость единицы (без НДС)</t>
  </si>
  <si>
    <t>Кол-во квт.ч</t>
  </si>
  <si>
    <t>Тариф на мощность</t>
  </si>
  <si>
    <t>Тариф по электроэнергии</t>
  </si>
  <si>
    <t>Электроэнергия (ОАО " МРСК Волги", договор №80836 от 15.07.2008 )</t>
  </si>
  <si>
    <t xml:space="preserve">Мощность (ПАО " МРСК Волги", договор №80836 от 15.07.2008 ) </t>
  </si>
  <si>
    <t>Кол-во МВт.ч</t>
  </si>
  <si>
    <t>Кол-во всего квт.ч</t>
  </si>
  <si>
    <t>П.11, б), абзац 4  ПП РФ № 24 от 21.01.2004 года</t>
  </si>
  <si>
    <t xml:space="preserve">Объем переданной субабонентам электроэнергии по договору оказания услуг по передаче электроэнергии </t>
  </si>
  <si>
    <t>в разрезе уровней напряжения</t>
  </si>
  <si>
    <t>П.19 г. 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</si>
</sst>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0.0000"/>
    <numFmt numFmtId="169" formatCode="#,##0.000"/>
    <numFmt numFmtId="170" formatCode="0.00000"/>
    <numFmt numFmtId="171" formatCode="#,##0.0000"/>
    <numFmt numFmtId="172" formatCode="#,##0.00000"/>
    <numFmt numFmtId="173" formatCode="_-* #,##0.000_р_._-;\-* #,##0.000_р_._-;_-* &quot;-&quot;?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1"/>
    <xf numFmtId="0" fontId="2" fillId="0" borderId="0" xfId="1" applyFont="1" applyFill="1"/>
    <xf numFmtId="3" fontId="1" fillId="0" borderId="0" xfId="1" applyNumberFormat="1" applyFill="1"/>
    <xf numFmtId="0" fontId="1" fillId="0" borderId="0" xfId="1" applyFill="1"/>
    <xf numFmtId="3" fontId="1" fillId="0" borderId="0" xfId="1" applyNumberFormat="1"/>
    <xf numFmtId="165" fontId="3" fillId="2" borderId="1" xfId="2" applyFont="1" applyFill="1" applyBorder="1"/>
    <xf numFmtId="4" fontId="4" fillId="2" borderId="2" xfId="2" applyNumberFormat="1" applyFont="1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/>
    <xf numFmtId="4" fontId="5" fillId="3" borderId="3" xfId="3" applyNumberFormat="1" applyFont="1" applyFill="1" applyBorder="1" applyAlignment="1">
      <alignment horizontal="center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2" fontId="6" fillId="4" borderId="2" xfId="3" applyNumberFormat="1" applyFont="1" applyFill="1" applyBorder="1" applyAlignment="1">
      <alignment horizontal="center" vertical="center" wrapText="1"/>
    </xf>
    <xf numFmtId="165" fontId="5" fillId="4" borderId="2" xfId="2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17" fontId="6" fillId="0" borderId="5" xfId="3" applyNumberFormat="1" applyFont="1" applyBorder="1" applyAlignment="1">
      <alignment horizontal="left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7" xfId="3" applyNumberFormat="1" applyFont="1" applyFill="1" applyBorder="1" applyAlignment="1">
      <alignment horizontal="center" vertical="center" wrapText="1"/>
    </xf>
    <xf numFmtId="169" fontId="7" fillId="3" borderId="8" xfId="3" applyNumberFormat="1" applyFont="1" applyFill="1" applyBorder="1" applyAlignment="1">
      <alignment horizontal="center" vertical="center" wrapText="1"/>
    </xf>
    <xf numFmtId="1" fontId="7" fillId="4" borderId="6" xfId="3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4" fontId="7" fillId="4" borderId="7" xfId="3" applyNumberFormat="1" applyFont="1" applyFill="1" applyBorder="1" applyAlignment="1">
      <alignment horizontal="center" vertical="center" wrapText="1"/>
    </xf>
    <xf numFmtId="2" fontId="7" fillId="3" borderId="10" xfId="3" applyNumberFormat="1" applyFont="1" applyFill="1" applyBorder="1" applyAlignment="1">
      <alignment horizontal="center" vertical="center" wrapText="1"/>
    </xf>
    <xf numFmtId="2" fontId="7" fillId="3" borderId="12" xfId="3" applyNumberFormat="1" applyFont="1" applyFill="1" applyBorder="1" applyAlignment="1">
      <alignment horizontal="center" vertical="center" wrapText="1"/>
    </xf>
    <xf numFmtId="165" fontId="2" fillId="3" borderId="10" xfId="2" applyFont="1" applyFill="1" applyBorder="1"/>
    <xf numFmtId="169" fontId="7" fillId="3" borderId="13" xfId="3" applyNumberFormat="1" applyFont="1" applyFill="1" applyBorder="1" applyAlignment="1">
      <alignment horizontal="center" vertical="center" wrapText="1"/>
    </xf>
    <xf numFmtId="1" fontId="7" fillId="4" borderId="10" xfId="3" applyNumberFormat="1" applyFont="1" applyFill="1" applyBorder="1" applyAlignment="1">
      <alignment horizontal="center" vertical="center" wrapText="1"/>
    </xf>
    <xf numFmtId="1" fontId="7" fillId="4" borderId="12" xfId="3" applyNumberFormat="1" applyFont="1" applyFill="1" applyBorder="1" applyAlignment="1">
      <alignment horizontal="center" vertical="center" wrapText="1"/>
    </xf>
    <xf numFmtId="165" fontId="7" fillId="4" borderId="14" xfId="2" applyFont="1" applyFill="1" applyBorder="1" applyAlignment="1">
      <alignment horizontal="center" vertical="center" wrapText="1"/>
    </xf>
    <xf numFmtId="170" fontId="7" fillId="4" borderId="14" xfId="3" applyNumberFormat="1" applyFont="1" applyFill="1" applyBorder="1" applyAlignment="1">
      <alignment horizontal="center" vertical="center" wrapText="1"/>
    </xf>
    <xf numFmtId="4" fontId="7" fillId="4" borderId="12" xfId="3" applyNumberFormat="1" applyFont="1" applyFill="1" applyBorder="1" applyAlignment="1">
      <alignment horizontal="center" vertical="center" wrapText="1"/>
    </xf>
    <xf numFmtId="17" fontId="7" fillId="0" borderId="15" xfId="3" applyNumberFormat="1" applyFont="1" applyBorder="1" applyAlignment="1">
      <alignment horizontal="center" vertical="center" wrapText="1"/>
    </xf>
    <xf numFmtId="4" fontId="7" fillId="4" borderId="16" xfId="3" applyNumberFormat="1" applyFont="1" applyFill="1" applyBorder="1" applyAlignment="1">
      <alignment horizontal="center" vertical="center" wrapText="1"/>
    </xf>
    <xf numFmtId="2" fontId="7" fillId="4" borderId="10" xfId="3" applyNumberFormat="1" applyFont="1" applyFill="1" applyBorder="1" applyAlignment="1">
      <alignment horizontal="center" vertical="center" wrapText="1"/>
    </xf>
    <xf numFmtId="2" fontId="7" fillId="4" borderId="12" xfId="3" applyNumberFormat="1" applyFont="1" applyFill="1" applyBorder="1" applyAlignment="1">
      <alignment horizontal="center" vertical="center" wrapText="1"/>
    </xf>
    <xf numFmtId="2" fontId="7" fillId="4" borderId="14" xfId="3" applyNumberFormat="1" applyFont="1" applyFill="1" applyBorder="1" applyAlignment="1">
      <alignment horizontal="center" vertical="center" wrapText="1"/>
    </xf>
    <xf numFmtId="167" fontId="2" fillId="2" borderId="17" xfId="2" applyNumberFormat="1" applyFont="1" applyFill="1" applyBorder="1"/>
    <xf numFmtId="167" fontId="2" fillId="2" borderId="18" xfId="2" applyNumberFormat="1" applyFont="1" applyFill="1" applyBorder="1"/>
    <xf numFmtId="2" fontId="7" fillId="3" borderId="17" xfId="3" applyNumberFormat="1" applyFont="1" applyFill="1" applyBorder="1" applyAlignment="1">
      <alignment horizontal="center" vertical="center" wrapText="1"/>
    </xf>
    <xf numFmtId="2" fontId="7" fillId="3" borderId="14" xfId="3" applyNumberFormat="1" applyFont="1" applyFill="1" applyBorder="1" applyAlignment="1">
      <alignment horizontal="center" vertical="center" wrapText="1"/>
    </xf>
    <xf numFmtId="165" fontId="2" fillId="3" borderId="17" xfId="2" applyFont="1" applyFill="1" applyBorder="1"/>
    <xf numFmtId="169" fontId="7" fillId="3" borderId="16" xfId="3" applyNumberFormat="1" applyFont="1" applyFill="1" applyBorder="1" applyAlignment="1">
      <alignment horizontal="center" vertical="center" wrapText="1"/>
    </xf>
    <xf numFmtId="2" fontId="7" fillId="4" borderId="17" xfId="3" applyNumberFormat="1" applyFont="1" applyFill="1" applyBorder="1" applyAlignment="1">
      <alignment horizontal="center" vertical="center" wrapText="1"/>
    </xf>
    <xf numFmtId="17" fontId="7" fillId="0" borderId="19" xfId="3" applyNumberFormat="1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165" fontId="3" fillId="0" borderId="0" xfId="2" applyFon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17" fontId="6" fillId="0" borderId="0" xfId="3" applyNumberFormat="1" applyFont="1" applyFill="1" applyBorder="1" applyAlignment="1">
      <alignment horizontal="left" vertical="center" wrapText="1"/>
    </xf>
    <xf numFmtId="165" fontId="3" fillId="2" borderId="2" xfId="2" applyFont="1" applyFill="1" applyBorder="1"/>
    <xf numFmtId="2" fontId="6" fillId="3" borderId="1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3" fillId="3" borderId="2" xfId="2" applyFont="1" applyFill="1" applyBorder="1"/>
    <xf numFmtId="166" fontId="3" fillId="3" borderId="2" xfId="1" applyNumberFormat="1" applyFont="1" applyFill="1" applyBorder="1"/>
    <xf numFmtId="169" fontId="6" fillId="3" borderId="3" xfId="3" applyNumberFormat="1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 wrapText="1"/>
    </xf>
    <xf numFmtId="2" fontId="7" fillId="3" borderId="31" xfId="3" applyNumberFormat="1" applyFont="1" applyFill="1" applyBorder="1" applyAlignment="1">
      <alignment horizontal="center" vertical="center" wrapText="1"/>
    </xf>
    <xf numFmtId="2" fontId="7" fillId="3" borderId="33" xfId="3" applyNumberFormat="1" applyFont="1" applyFill="1" applyBorder="1" applyAlignment="1">
      <alignment horizontal="center" vertical="center" wrapText="1"/>
    </xf>
    <xf numFmtId="165" fontId="2" fillId="3" borderId="31" xfId="2" applyFont="1" applyFill="1" applyBorder="1"/>
    <xf numFmtId="1" fontId="7" fillId="4" borderId="31" xfId="3" applyNumberFormat="1" applyFont="1" applyFill="1" applyBorder="1" applyAlignment="1">
      <alignment horizontal="center" vertical="center" wrapText="1"/>
    </xf>
    <xf numFmtId="1" fontId="7" fillId="4" borderId="33" xfId="3" applyNumberFormat="1" applyFont="1" applyFill="1" applyBorder="1" applyAlignment="1">
      <alignment horizontal="center" vertical="center" wrapText="1"/>
    </xf>
    <xf numFmtId="165" fontId="7" fillId="4" borderId="34" xfId="2" applyFont="1" applyFill="1" applyBorder="1" applyAlignment="1">
      <alignment horizontal="center" vertical="center" wrapText="1"/>
    </xf>
    <xf numFmtId="3" fontId="7" fillId="4" borderId="33" xfId="3" applyNumberFormat="1" applyFont="1" applyFill="1" applyBorder="1" applyAlignment="1">
      <alignment horizontal="center" vertical="center" wrapText="1"/>
    </xf>
    <xf numFmtId="3" fontId="7" fillId="4" borderId="12" xfId="3" applyNumberFormat="1" applyFont="1" applyFill="1" applyBorder="1" applyAlignment="1">
      <alignment horizontal="center" vertical="center" wrapText="1"/>
    </xf>
    <xf numFmtId="3" fontId="7" fillId="4" borderId="16" xfId="3" applyNumberFormat="1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170" fontId="7" fillId="5" borderId="14" xfId="3" applyNumberFormat="1" applyFont="1" applyFill="1" applyBorder="1" applyAlignment="1">
      <alignment horizontal="center" vertical="center" wrapText="1"/>
    </xf>
    <xf numFmtId="171" fontId="7" fillId="3" borderId="16" xfId="3" applyNumberFormat="1" applyFont="1" applyFill="1" applyBorder="1" applyAlignment="1">
      <alignment horizontal="center" vertical="center" wrapText="1"/>
    </xf>
    <xf numFmtId="171" fontId="7" fillId="3" borderId="13" xfId="3" applyNumberFormat="1" applyFont="1" applyFill="1" applyBorder="1" applyAlignment="1">
      <alignment horizontal="center" vertical="center" wrapText="1"/>
    </xf>
    <xf numFmtId="171" fontId="7" fillId="3" borderId="8" xfId="3" applyNumberFormat="1" applyFont="1" applyFill="1" applyBorder="1" applyAlignment="1">
      <alignment horizontal="center" vertical="center" wrapText="1"/>
    </xf>
    <xf numFmtId="171" fontId="7" fillId="4" borderId="16" xfId="3" applyNumberFormat="1" applyFont="1" applyFill="1" applyBorder="1" applyAlignment="1">
      <alignment horizontal="center" vertical="center" wrapText="1"/>
    </xf>
    <xf numFmtId="171" fontId="7" fillId="4" borderId="12" xfId="3" applyNumberFormat="1" applyFont="1" applyFill="1" applyBorder="1" applyAlignment="1">
      <alignment horizontal="center" vertical="center" wrapText="1"/>
    </xf>
    <xf numFmtId="171" fontId="7" fillId="4" borderId="7" xfId="3" applyNumberFormat="1" applyFont="1" applyFill="1" applyBorder="1" applyAlignment="1">
      <alignment horizontal="center" vertical="center" wrapText="1"/>
    </xf>
    <xf numFmtId="164" fontId="1" fillId="0" borderId="0" xfId="1" applyNumberFormat="1"/>
    <xf numFmtId="171" fontId="5" fillId="4" borderId="4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0" fontId="9" fillId="0" borderId="0" xfId="0" applyFont="1"/>
    <xf numFmtId="0" fontId="5" fillId="0" borderId="0" xfId="1" applyFont="1"/>
    <xf numFmtId="0" fontId="5" fillId="0" borderId="0" xfId="1" applyFont="1" applyFill="1"/>
    <xf numFmtId="168" fontId="2" fillId="3" borderId="12" xfId="0" applyNumberFormat="1" applyFont="1" applyFill="1" applyBorder="1"/>
    <xf numFmtId="170" fontId="6" fillId="4" borderId="2" xfId="3" applyNumberFormat="1" applyFont="1" applyFill="1" applyBorder="1" applyAlignment="1">
      <alignment horizontal="center" vertical="center" wrapText="1"/>
    </xf>
    <xf numFmtId="171" fontId="5" fillId="3" borderId="3" xfId="3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/>
    <xf numFmtId="171" fontId="1" fillId="0" borderId="0" xfId="1" applyNumberFormat="1"/>
    <xf numFmtId="172" fontId="5" fillId="4" borderId="4" xfId="3" applyNumberFormat="1" applyFont="1" applyFill="1" applyBorder="1" applyAlignment="1">
      <alignment horizontal="center" vertical="center" wrapText="1"/>
    </xf>
    <xf numFmtId="172" fontId="4" fillId="3" borderId="2" xfId="1" applyNumberFormat="1" applyFont="1" applyFill="1" applyBorder="1" applyAlignment="1">
      <alignment horizontal="center"/>
    </xf>
    <xf numFmtId="165" fontId="2" fillId="3" borderId="17" xfId="2" applyFont="1" applyFill="1" applyBorder="1" applyAlignment="1">
      <alignment horizontal="center"/>
    </xf>
    <xf numFmtId="4" fontId="4" fillId="3" borderId="2" xfId="1" applyNumberFormat="1" applyFont="1" applyFill="1" applyBorder="1" applyAlignment="1">
      <alignment horizontal="center"/>
    </xf>
    <xf numFmtId="4" fontId="4" fillId="3" borderId="2" xfId="2" applyNumberFormat="1" applyFont="1" applyFill="1" applyBorder="1" applyAlignment="1">
      <alignment horizontal="center"/>
    </xf>
    <xf numFmtId="165" fontId="7" fillId="4" borderId="14" xfId="2" applyFont="1" applyFill="1" applyBorder="1" applyAlignment="1">
      <alignment vertical="center" wrapText="1"/>
    </xf>
    <xf numFmtId="165" fontId="5" fillId="4" borderId="2" xfId="2" applyNumberFormat="1" applyFont="1" applyFill="1" applyBorder="1" applyAlignment="1">
      <alignment vertical="center" wrapText="1"/>
    </xf>
    <xf numFmtId="173" fontId="1" fillId="0" borderId="0" xfId="1" applyNumberFormat="1"/>
    <xf numFmtId="168" fontId="2" fillId="5" borderId="12" xfId="0" applyNumberFormat="1" applyFont="1" applyFill="1" applyBorder="1" applyAlignment="1">
      <alignment horizontal="center"/>
    </xf>
    <xf numFmtId="168" fontId="2" fillId="6" borderId="12" xfId="0" applyNumberFormat="1" applyFont="1" applyFill="1" applyBorder="1" applyAlignment="1">
      <alignment horizontal="center"/>
    </xf>
    <xf numFmtId="167" fontId="2" fillId="0" borderId="11" xfId="2" applyNumberFormat="1" applyFont="1" applyFill="1" applyBorder="1"/>
    <xf numFmtId="167" fontId="2" fillId="7" borderId="10" xfId="2" applyNumberFormat="1" applyFont="1" applyFill="1" applyBorder="1"/>
    <xf numFmtId="167" fontId="2" fillId="0" borderId="32" xfId="2" applyNumberFormat="1" applyFont="1" applyFill="1" applyBorder="1"/>
    <xf numFmtId="4" fontId="1" fillId="0" borderId="0" xfId="1" applyNumberFormat="1"/>
    <xf numFmtId="169" fontId="1" fillId="0" borderId="0" xfId="1" applyNumberFormat="1"/>
    <xf numFmtId="0" fontId="6" fillId="0" borderId="19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3" fontId="6" fillId="2" borderId="28" xfId="3" applyNumberFormat="1" applyFont="1" applyFill="1" applyBorder="1" applyAlignment="1">
      <alignment horizontal="center" vertical="center" wrapText="1"/>
    </xf>
    <xf numFmtId="3" fontId="6" fillId="2" borderId="37" xfId="3" applyNumberFormat="1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6" fillId="4" borderId="28" xfId="3" applyNumberFormat="1" applyFont="1" applyFill="1" applyBorder="1" applyAlignment="1">
      <alignment horizontal="center" vertical="center" wrapText="1"/>
    </xf>
    <xf numFmtId="3" fontId="6" fillId="4" borderId="37" xfId="3" applyNumberFormat="1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24" xfId="3" applyFont="1" applyFill="1" applyBorder="1" applyAlignment="1">
      <alignment horizontal="center" vertical="center" wrapText="1"/>
    </xf>
    <xf numFmtId="3" fontId="6" fillId="5" borderId="28" xfId="3" applyNumberFormat="1" applyFont="1" applyFill="1" applyBorder="1" applyAlignment="1">
      <alignment horizontal="center" vertical="center" wrapText="1"/>
    </xf>
    <xf numFmtId="3" fontId="6" fillId="5" borderId="37" xfId="3" applyNumberFormat="1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44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4" borderId="47" xfId="3" applyFont="1" applyFill="1" applyBorder="1" applyAlignment="1">
      <alignment horizontal="center" vertical="center" wrapText="1"/>
    </xf>
    <xf numFmtId="0" fontId="6" fillId="4" borderId="46" xfId="3" applyFont="1" applyFill="1" applyBorder="1" applyAlignment="1">
      <alignment horizontal="center" vertical="center" wrapText="1"/>
    </xf>
    <xf numFmtId="0" fontId="6" fillId="4" borderId="35" xfId="3" applyFont="1" applyFill="1" applyBorder="1" applyAlignment="1">
      <alignment horizontal="center" vertical="center" wrapText="1"/>
    </xf>
    <xf numFmtId="0" fontId="6" fillId="3" borderId="44" xfId="3" applyFont="1" applyFill="1" applyBorder="1" applyAlignment="1">
      <alignment horizontal="center" vertical="center" wrapText="1"/>
    </xf>
    <xf numFmtId="0" fontId="1" fillId="3" borderId="45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39" xfId="3" applyFont="1" applyFill="1" applyBorder="1" applyAlignment="1">
      <alignment horizontal="center" vertical="center" wrapText="1"/>
    </xf>
    <xf numFmtId="3" fontId="6" fillId="3" borderId="28" xfId="3" applyNumberFormat="1" applyFont="1" applyFill="1" applyBorder="1" applyAlignment="1">
      <alignment horizontal="center" vertical="center" wrapText="1"/>
    </xf>
    <xf numFmtId="3" fontId="6" fillId="3" borderId="37" xfId="3" applyNumberFormat="1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center" vertical="center" wrapText="1"/>
    </xf>
    <xf numFmtId="0" fontId="6" fillId="3" borderId="39" xfId="3" applyFont="1" applyFill="1" applyBorder="1" applyAlignment="1">
      <alignment horizontal="center" vertical="center" wrapText="1"/>
    </xf>
    <xf numFmtId="167" fontId="4" fillId="2" borderId="17" xfId="2" applyNumberFormat="1" applyFont="1" applyFill="1" applyBorder="1"/>
  </cellXfs>
  <cellStyles count="4">
    <cellStyle name="Обычный" xfId="0" builtinId="0"/>
    <cellStyle name="Обычный 2" xfId="1"/>
    <cellStyle name="Обычный_Лист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abSelected="1" view="pageBreakPreview" topLeftCell="A7" zoomScaleNormal="100" workbookViewId="0">
      <selection activeCell="Q29" sqref="Q29:R44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7" width="14.5703125" style="1" bestFit="1" customWidth="1"/>
    <col min="18" max="16384" width="9.140625" style="1"/>
  </cols>
  <sheetData>
    <row r="2" spans="1:16" x14ac:dyDescent="0.2">
      <c r="C2" s="99" t="s">
        <v>24</v>
      </c>
      <c r="D2" s="4"/>
      <c r="E2" s="4"/>
      <c r="F2" s="3"/>
      <c r="G2" s="2"/>
      <c r="H2" s="2"/>
      <c r="M2" s="1"/>
      <c r="N2" s="1"/>
    </row>
    <row r="3" spans="1:16" x14ac:dyDescent="0.2">
      <c r="A3" s="5"/>
      <c r="C3" s="1"/>
      <c r="E3" s="100" t="s">
        <v>25</v>
      </c>
      <c r="F3" s="3"/>
      <c r="G3" s="2"/>
      <c r="H3" s="2"/>
      <c r="M3" s="1"/>
      <c r="N3" s="1"/>
    </row>
    <row r="4" spans="1:16" ht="19.5" customHeight="1" x14ac:dyDescent="0.2">
      <c r="A4" s="5"/>
      <c r="C4" s="1"/>
      <c r="D4" s="4"/>
      <c r="E4" s="4"/>
      <c r="F4" s="3"/>
      <c r="G4" s="2"/>
      <c r="H4" s="1"/>
      <c r="M4" s="98" t="s">
        <v>26</v>
      </c>
      <c r="N4" s="1"/>
    </row>
    <row r="5" spans="1:16" ht="12" customHeight="1" thickBot="1" x14ac:dyDescent="0.25">
      <c r="C5" s="51"/>
      <c r="D5" s="5"/>
      <c r="F5" s="1"/>
      <c r="G5" s="51"/>
      <c r="M5" s="51"/>
    </row>
    <row r="6" spans="1:16" ht="13.5" thickBot="1" x14ac:dyDescent="0.25">
      <c r="B6" s="121" t="s">
        <v>9</v>
      </c>
      <c r="C6" s="125" t="s">
        <v>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6" ht="13.5" thickBot="1" x14ac:dyDescent="0.25">
      <c r="B7" s="122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8"/>
    </row>
    <row r="8" spans="1:16" ht="13.5" thickBot="1" x14ac:dyDescent="0.25">
      <c r="B8" s="122"/>
      <c r="C8" s="128" t="s">
        <v>7</v>
      </c>
      <c r="D8" s="129"/>
      <c r="E8" s="129"/>
      <c r="F8" s="47"/>
      <c r="G8" s="47"/>
      <c r="H8" s="129" t="s">
        <v>6</v>
      </c>
      <c r="I8" s="129"/>
      <c r="J8" s="129"/>
      <c r="K8" s="47"/>
      <c r="L8" s="47"/>
      <c r="M8" s="130" t="s">
        <v>5</v>
      </c>
      <c r="N8" s="131"/>
    </row>
    <row r="9" spans="1:16" x14ac:dyDescent="0.2">
      <c r="B9" s="123"/>
      <c r="C9" s="139" t="s">
        <v>16</v>
      </c>
      <c r="D9" s="141" t="s">
        <v>15</v>
      </c>
      <c r="E9" s="141" t="s">
        <v>12</v>
      </c>
      <c r="F9" s="143" t="s">
        <v>4</v>
      </c>
      <c r="G9" s="143"/>
      <c r="H9" s="144" t="s">
        <v>16</v>
      </c>
      <c r="I9" s="132" t="s">
        <v>15</v>
      </c>
      <c r="J9" s="132" t="s">
        <v>12</v>
      </c>
      <c r="K9" s="134" t="s">
        <v>4</v>
      </c>
      <c r="L9" s="134"/>
      <c r="M9" s="135" t="s">
        <v>22</v>
      </c>
      <c r="N9" s="137" t="s">
        <v>3</v>
      </c>
    </row>
    <row r="10" spans="1:16" ht="23.25" thickBot="1" x14ac:dyDescent="0.25">
      <c r="B10" s="124"/>
      <c r="C10" s="140"/>
      <c r="D10" s="142"/>
      <c r="E10" s="142"/>
      <c r="F10" s="46" t="s">
        <v>2</v>
      </c>
      <c r="G10" s="46" t="s">
        <v>1</v>
      </c>
      <c r="H10" s="145"/>
      <c r="I10" s="133"/>
      <c r="J10" s="133"/>
      <c r="K10" s="45" t="s">
        <v>2</v>
      </c>
      <c r="L10" s="45" t="s">
        <v>1</v>
      </c>
      <c r="M10" s="136"/>
      <c r="N10" s="138"/>
    </row>
    <row r="11" spans="1:16" ht="13.5" thickBot="1" x14ac:dyDescent="0.25">
      <c r="B11" s="44">
        <v>43466</v>
      </c>
      <c r="C11" s="33">
        <v>403414</v>
      </c>
      <c r="D11" s="30">
        <v>7.6090000000000005E-2</v>
      </c>
      <c r="E11" s="29">
        <f>C11*D11</f>
        <v>30695.771260000001</v>
      </c>
      <c r="F11" s="36"/>
      <c r="G11" s="43"/>
      <c r="H11" s="42">
        <v>601</v>
      </c>
      <c r="I11" s="88">
        <f>D11</f>
        <v>7.6090000000000005E-2</v>
      </c>
      <c r="J11" s="41">
        <f>H11*I11</f>
        <v>45.730090000000004</v>
      </c>
      <c r="K11" s="40">
        <f t="shared" ref="K11:K22" si="0">H11/(C11+H11)*100</f>
        <v>0.14875685308713787</v>
      </c>
      <c r="L11" s="39">
        <f t="shared" ref="L11:L22" si="1">J11/(E11+J11)*100</f>
        <v>0.14875685308713787</v>
      </c>
      <c r="M11" s="38">
        <f>C11+H11</f>
        <v>404015</v>
      </c>
      <c r="N11" s="37">
        <f>(E11+J11)*1.2</f>
        <v>36889.801619999998</v>
      </c>
      <c r="P11" s="120"/>
    </row>
    <row r="12" spans="1:16" ht="13.5" thickBot="1" x14ac:dyDescent="0.25">
      <c r="B12" s="44">
        <v>43497</v>
      </c>
      <c r="C12" s="33">
        <v>370110</v>
      </c>
      <c r="D12" s="30">
        <v>7.6090000000000005E-2</v>
      </c>
      <c r="E12" s="29">
        <f t="shared" ref="E12:E22" si="2">C12*D12</f>
        <v>28161.669900000001</v>
      </c>
      <c r="F12" s="35">
        <f t="shared" ref="F12:G22" si="3">C12*100/(C12+H12)</f>
        <v>99.854040593442349</v>
      </c>
      <c r="G12" s="34">
        <f t="shared" si="3"/>
        <v>50</v>
      </c>
      <c r="H12" s="26">
        <v>541</v>
      </c>
      <c r="I12" s="88">
        <f t="shared" ref="I12:I22" si="4">D12</f>
        <v>7.6090000000000005E-2</v>
      </c>
      <c r="J12" s="41">
        <f t="shared" ref="J12:J22" si="5">H12*I12</f>
        <v>41.16469</v>
      </c>
      <c r="K12" s="24">
        <f t="shared" si="0"/>
        <v>0.14595940655765124</v>
      </c>
      <c r="L12" s="23">
        <f t="shared" si="1"/>
        <v>0.14595940655765124</v>
      </c>
      <c r="M12" s="38">
        <f t="shared" ref="M12:M22" si="6">C12+H12</f>
        <v>370651</v>
      </c>
      <c r="N12" s="37">
        <f t="shared" ref="N12:N23" si="7">(E12+J12)*1.2</f>
        <v>33843.401508000003</v>
      </c>
      <c r="P12" s="120"/>
    </row>
    <row r="13" spans="1:16" ht="13.5" thickBot="1" x14ac:dyDescent="0.25">
      <c r="B13" s="44">
        <v>43525</v>
      </c>
      <c r="C13" s="33">
        <v>397716</v>
      </c>
      <c r="D13" s="30">
        <v>7.6090000000000005E-2</v>
      </c>
      <c r="E13" s="29">
        <f t="shared" si="2"/>
        <v>30262.210440000003</v>
      </c>
      <c r="F13" s="35">
        <f t="shared" si="3"/>
        <v>99.845856450681595</v>
      </c>
      <c r="G13" s="34">
        <f t="shared" si="3"/>
        <v>50</v>
      </c>
      <c r="H13" s="26">
        <v>614</v>
      </c>
      <c r="I13" s="88">
        <f t="shared" si="4"/>
        <v>7.6090000000000005E-2</v>
      </c>
      <c r="J13" s="41">
        <f t="shared" si="5"/>
        <v>46.719260000000006</v>
      </c>
      <c r="K13" s="24">
        <f t="shared" si="0"/>
        <v>0.15414354931840435</v>
      </c>
      <c r="L13" s="23">
        <f t="shared" si="1"/>
        <v>0.15414354931840435</v>
      </c>
      <c r="M13" s="38">
        <f t="shared" si="6"/>
        <v>398330</v>
      </c>
      <c r="N13" s="37">
        <f t="shared" si="7"/>
        <v>36370.715640000002</v>
      </c>
      <c r="P13" s="120"/>
    </row>
    <row r="14" spans="1:16" ht="13.5" thickBot="1" x14ac:dyDescent="0.25">
      <c r="B14" s="44">
        <v>43556</v>
      </c>
      <c r="C14" s="33">
        <v>320644</v>
      </c>
      <c r="D14" s="30">
        <v>7.6090000000000005E-2</v>
      </c>
      <c r="E14" s="29">
        <f t="shared" si="2"/>
        <v>24397.801960000001</v>
      </c>
      <c r="F14" s="35">
        <f t="shared" si="3"/>
        <v>99.813536793019608</v>
      </c>
      <c r="G14" s="34">
        <f t="shared" si="3"/>
        <v>50</v>
      </c>
      <c r="H14" s="26">
        <v>599</v>
      </c>
      <c r="I14" s="88">
        <f t="shared" si="4"/>
        <v>7.6090000000000005E-2</v>
      </c>
      <c r="J14" s="41">
        <f t="shared" si="5"/>
        <v>45.577910000000003</v>
      </c>
      <c r="K14" s="24">
        <f t="shared" si="0"/>
        <v>0.18646320698038557</v>
      </c>
      <c r="L14" s="23">
        <f t="shared" si="1"/>
        <v>0.18646320698038557</v>
      </c>
      <c r="M14" s="38">
        <f t="shared" si="6"/>
        <v>321243</v>
      </c>
      <c r="N14" s="37">
        <f t="shared" si="7"/>
        <v>29332.055843999999</v>
      </c>
      <c r="P14" s="120"/>
    </row>
    <row r="15" spans="1:16" ht="13.5" thickBot="1" x14ac:dyDescent="0.25">
      <c r="B15" s="44">
        <v>43586</v>
      </c>
      <c r="C15" s="33">
        <v>198642</v>
      </c>
      <c r="D15" s="30">
        <v>7.6090000000000005E-2</v>
      </c>
      <c r="E15" s="29">
        <f t="shared" si="2"/>
        <v>15114.66978</v>
      </c>
      <c r="F15" s="28">
        <f t="shared" si="3"/>
        <v>99.796530467678494</v>
      </c>
      <c r="G15" s="27">
        <f t="shared" si="3"/>
        <v>50</v>
      </c>
      <c r="H15" s="26">
        <v>405</v>
      </c>
      <c r="I15" s="88">
        <f t="shared" si="4"/>
        <v>7.6090000000000005E-2</v>
      </c>
      <c r="J15" s="41">
        <f t="shared" si="5"/>
        <v>30.816450000000003</v>
      </c>
      <c r="K15" s="24">
        <f t="shared" si="0"/>
        <v>0.20346953232151199</v>
      </c>
      <c r="L15" s="23">
        <f t="shared" si="1"/>
        <v>0.20346953232151199</v>
      </c>
      <c r="M15" s="38">
        <f t="shared" si="6"/>
        <v>199047</v>
      </c>
      <c r="N15" s="37">
        <f t="shared" si="7"/>
        <v>18174.583476</v>
      </c>
      <c r="P15" s="120"/>
    </row>
    <row r="16" spans="1:16" ht="13.5" thickBot="1" x14ac:dyDescent="0.25">
      <c r="B16" s="44">
        <v>43617</v>
      </c>
      <c r="C16" s="31">
        <v>232187</v>
      </c>
      <c r="D16" s="30">
        <v>7.6090000000000005E-2</v>
      </c>
      <c r="E16" s="29">
        <f t="shared" si="2"/>
        <v>17667.108830000001</v>
      </c>
      <c r="F16" s="28">
        <f t="shared" si="3"/>
        <v>99.841328540222577</v>
      </c>
      <c r="G16" s="27">
        <f t="shared" si="3"/>
        <v>50</v>
      </c>
      <c r="H16" s="26">
        <v>369</v>
      </c>
      <c r="I16" s="88">
        <f t="shared" si="4"/>
        <v>7.6090000000000005E-2</v>
      </c>
      <c r="J16" s="41">
        <f t="shared" si="5"/>
        <v>28.077210000000001</v>
      </c>
      <c r="K16" s="24">
        <f t="shared" si="0"/>
        <v>0.15867145977742997</v>
      </c>
      <c r="L16" s="23">
        <f t="shared" si="1"/>
        <v>0.15867145977742997</v>
      </c>
      <c r="M16" s="38">
        <f t="shared" si="6"/>
        <v>232556</v>
      </c>
      <c r="N16" s="37">
        <f t="shared" si="7"/>
        <v>21234.223247999998</v>
      </c>
      <c r="P16" s="120"/>
    </row>
    <row r="17" spans="2:19" ht="13.5" thickBot="1" x14ac:dyDescent="0.25">
      <c r="B17" s="44">
        <v>43647</v>
      </c>
      <c r="C17" s="31">
        <v>222161</v>
      </c>
      <c r="D17" s="30">
        <v>7.6090000000000005E-2</v>
      </c>
      <c r="E17" s="29">
        <f t="shared" si="2"/>
        <v>16904.230490000002</v>
      </c>
      <c r="F17" s="28">
        <f t="shared" si="3"/>
        <v>99.859758262800426</v>
      </c>
      <c r="G17" s="27">
        <f t="shared" si="3"/>
        <v>50</v>
      </c>
      <c r="H17" s="26">
        <v>312</v>
      </c>
      <c r="I17" s="88">
        <f t="shared" si="4"/>
        <v>7.6090000000000005E-2</v>
      </c>
      <c r="J17" s="41">
        <f t="shared" si="5"/>
        <v>23.740080000000003</v>
      </c>
      <c r="K17" s="24">
        <f t="shared" si="0"/>
        <v>0.14024173719957028</v>
      </c>
      <c r="L17" s="23">
        <f t="shared" si="1"/>
        <v>0.14024173719957028</v>
      </c>
      <c r="M17" s="38">
        <f t="shared" si="6"/>
        <v>222473</v>
      </c>
      <c r="N17" s="37">
        <f t="shared" si="7"/>
        <v>20313.564684000001</v>
      </c>
      <c r="P17" s="120"/>
    </row>
    <row r="18" spans="2:19" ht="13.5" thickBot="1" x14ac:dyDescent="0.25">
      <c r="B18" s="44">
        <v>43678</v>
      </c>
      <c r="C18" s="31">
        <v>233310</v>
      </c>
      <c r="D18" s="30">
        <v>7.6090000000000005E-2</v>
      </c>
      <c r="E18" s="29">
        <f t="shared" si="2"/>
        <v>17752.5579</v>
      </c>
      <c r="F18" s="28">
        <f t="shared" si="3"/>
        <v>99.83653698029886</v>
      </c>
      <c r="G18" s="27">
        <f t="shared" si="3"/>
        <v>50</v>
      </c>
      <c r="H18" s="26">
        <v>382</v>
      </c>
      <c r="I18" s="88">
        <f t="shared" si="4"/>
        <v>7.6090000000000005E-2</v>
      </c>
      <c r="J18" s="41">
        <f t="shared" si="5"/>
        <v>29.066380000000002</v>
      </c>
      <c r="K18" s="24">
        <f t="shared" si="0"/>
        <v>0.1634630197011451</v>
      </c>
      <c r="L18" s="23">
        <f t="shared" si="1"/>
        <v>0.16346301970114513</v>
      </c>
      <c r="M18" s="38">
        <f t="shared" si="6"/>
        <v>233692</v>
      </c>
      <c r="N18" s="37">
        <f t="shared" si="7"/>
        <v>21337.949135999999</v>
      </c>
      <c r="P18" s="120"/>
    </row>
    <row r="19" spans="2:19" ht="13.5" thickBot="1" x14ac:dyDescent="0.25">
      <c r="B19" s="44">
        <v>43709</v>
      </c>
      <c r="C19" s="31">
        <v>244631</v>
      </c>
      <c r="D19" s="30">
        <v>7.6090000000000005E-2</v>
      </c>
      <c r="E19" s="29">
        <f t="shared" si="2"/>
        <v>18613.97279</v>
      </c>
      <c r="F19" s="28">
        <f t="shared" si="3"/>
        <v>99.817609087719006</v>
      </c>
      <c r="G19" s="27">
        <f t="shared" si="3"/>
        <v>50</v>
      </c>
      <c r="H19" s="26">
        <v>447</v>
      </c>
      <c r="I19" s="88">
        <f t="shared" si="4"/>
        <v>7.6090000000000005E-2</v>
      </c>
      <c r="J19" s="41">
        <f t="shared" si="5"/>
        <v>34.012230000000002</v>
      </c>
      <c r="K19" s="24">
        <f t="shared" si="0"/>
        <v>0.18239091228098808</v>
      </c>
      <c r="L19" s="23">
        <f t="shared" si="1"/>
        <v>0.18239091228098811</v>
      </c>
      <c r="M19" s="38">
        <f t="shared" si="6"/>
        <v>245078</v>
      </c>
      <c r="N19" s="37">
        <f t="shared" si="7"/>
        <v>22377.582023999999</v>
      </c>
      <c r="P19" s="120"/>
    </row>
    <row r="20" spans="2:19" ht="13.5" thickBot="1" x14ac:dyDescent="0.25">
      <c r="B20" s="44">
        <v>43739</v>
      </c>
      <c r="C20" s="31">
        <v>366609</v>
      </c>
      <c r="D20" s="30">
        <v>7.6090000000000005E-2</v>
      </c>
      <c r="E20" s="29">
        <f t="shared" si="2"/>
        <v>27895.278810000003</v>
      </c>
      <c r="F20" s="28">
        <f t="shared" si="3"/>
        <v>99.858088415547627</v>
      </c>
      <c r="G20" s="27">
        <f t="shared" si="3"/>
        <v>50</v>
      </c>
      <c r="H20" s="26">
        <v>521</v>
      </c>
      <c r="I20" s="88">
        <f t="shared" si="4"/>
        <v>7.6090000000000005E-2</v>
      </c>
      <c r="J20" s="41">
        <f t="shared" si="5"/>
        <v>39.642890000000001</v>
      </c>
      <c r="K20" s="24">
        <f t="shared" si="0"/>
        <v>0.14191158445237381</v>
      </c>
      <c r="L20" s="23">
        <f t="shared" si="1"/>
        <v>0.14191158445237381</v>
      </c>
      <c r="M20" s="38">
        <f t="shared" si="6"/>
        <v>367130</v>
      </c>
      <c r="N20" s="37">
        <f t="shared" si="7"/>
        <v>33521.906040000002</v>
      </c>
      <c r="P20" s="120"/>
    </row>
    <row r="21" spans="2:19" ht="13.5" thickBot="1" x14ac:dyDescent="0.25">
      <c r="B21" s="44">
        <v>43770</v>
      </c>
      <c r="C21" s="31">
        <v>377548</v>
      </c>
      <c r="D21" s="30">
        <v>7.6090000000000005E-2</v>
      </c>
      <c r="E21" s="29">
        <f t="shared" si="2"/>
        <v>28727.627320000003</v>
      </c>
      <c r="F21" s="28">
        <f t="shared" si="3"/>
        <v>99.831563917130509</v>
      </c>
      <c r="G21" s="27">
        <f t="shared" si="3"/>
        <v>50</v>
      </c>
      <c r="H21" s="26">
        <v>637</v>
      </c>
      <c r="I21" s="88">
        <f t="shared" si="4"/>
        <v>7.6090000000000005E-2</v>
      </c>
      <c r="J21" s="41">
        <f t="shared" si="5"/>
        <v>48.469330000000006</v>
      </c>
      <c r="K21" s="24">
        <f t="shared" si="0"/>
        <v>0.1684360828694951</v>
      </c>
      <c r="L21" s="23">
        <f t="shared" si="1"/>
        <v>0.1684360828694951</v>
      </c>
      <c r="M21" s="38">
        <f t="shared" si="6"/>
        <v>378185</v>
      </c>
      <c r="N21" s="37">
        <f t="shared" si="7"/>
        <v>34531.315979999999</v>
      </c>
      <c r="P21" s="120"/>
    </row>
    <row r="22" spans="2:19" ht="12.75" customHeight="1" thickBot="1" x14ac:dyDescent="0.25">
      <c r="B22" s="44">
        <v>43800</v>
      </c>
      <c r="C22" s="22">
        <v>414206</v>
      </c>
      <c r="D22" s="30">
        <v>7.6090000000000005E-2</v>
      </c>
      <c r="E22" s="29">
        <f t="shared" si="2"/>
        <v>31516.934540000002</v>
      </c>
      <c r="F22" s="21">
        <f t="shared" si="3"/>
        <v>99.811560816216371</v>
      </c>
      <c r="G22" s="20">
        <f t="shared" si="3"/>
        <v>50</v>
      </c>
      <c r="H22" s="19">
        <v>782</v>
      </c>
      <c r="I22" s="88">
        <f t="shared" si="4"/>
        <v>7.6090000000000005E-2</v>
      </c>
      <c r="J22" s="41">
        <f t="shared" si="5"/>
        <v>59.502380000000002</v>
      </c>
      <c r="K22" s="18">
        <f t="shared" si="0"/>
        <v>0.18843918378362748</v>
      </c>
      <c r="L22" s="17">
        <f t="shared" si="1"/>
        <v>0.18843918378362745</v>
      </c>
      <c r="M22" s="38">
        <f t="shared" si="6"/>
        <v>414988</v>
      </c>
      <c r="N22" s="37">
        <f t="shared" si="7"/>
        <v>37891.724304000003</v>
      </c>
      <c r="P22" s="120"/>
    </row>
    <row r="23" spans="2:19" ht="13.5" thickBot="1" x14ac:dyDescent="0.25">
      <c r="B23" s="16" t="s">
        <v>0</v>
      </c>
      <c r="C23" s="15">
        <f>SUM(C11:C22)</f>
        <v>3781178</v>
      </c>
      <c r="D23" s="106">
        <f>E23/C23</f>
        <v>7.6090000000000019E-2</v>
      </c>
      <c r="E23" s="14">
        <f>SUM(E11:E22)</f>
        <v>287709.83402000007</v>
      </c>
      <c r="F23" s="13" t="e">
        <f>C23/#REF!*100</f>
        <v>#REF!</v>
      </c>
      <c r="G23" s="12" t="e">
        <f>E23/#REF!*100</f>
        <v>#REF!</v>
      </c>
      <c r="H23" s="11">
        <f>SUM(H11:H22)</f>
        <v>6210</v>
      </c>
      <c r="I23" s="107">
        <f>J23/H23</f>
        <v>7.6090000000000005E-2</v>
      </c>
      <c r="J23" s="10">
        <f>SUM(J11:J22)</f>
        <v>472.51890000000003</v>
      </c>
      <c r="K23" s="9" t="e">
        <f>H23/#REF!*100</f>
        <v>#REF!</v>
      </c>
      <c r="L23" s="8">
        <f t="shared" ref="L23" si="8">J23/(E23+J23)*100</f>
        <v>0.16396524464881862</v>
      </c>
      <c r="M23" s="7">
        <f>SUM(M11:M22)</f>
        <v>3787388</v>
      </c>
      <c r="N23" s="167">
        <f>SUM(N11:N22)</f>
        <v>345818.82350399997</v>
      </c>
      <c r="P23" s="119"/>
    </row>
    <row r="24" spans="2:19" x14ac:dyDescent="0.2">
      <c r="N24" s="97"/>
    </row>
    <row r="25" spans="2:19" ht="13.5" thickBot="1" x14ac:dyDescent="0.25"/>
    <row r="26" spans="2:19" ht="13.5" thickBot="1" x14ac:dyDescent="0.25">
      <c r="B26" s="121" t="s">
        <v>9</v>
      </c>
      <c r="C26" s="125" t="s">
        <v>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9" ht="13.5" thickBot="1" x14ac:dyDescent="0.25">
      <c r="B27" s="122"/>
      <c r="C27" s="128" t="s">
        <v>7</v>
      </c>
      <c r="D27" s="129"/>
      <c r="E27" s="129"/>
      <c r="F27" s="47"/>
      <c r="G27" s="47"/>
      <c r="H27" s="129" t="s">
        <v>6</v>
      </c>
      <c r="I27" s="129"/>
      <c r="J27" s="129"/>
      <c r="K27" s="47"/>
      <c r="L27" s="47"/>
      <c r="M27" s="130" t="s">
        <v>5</v>
      </c>
      <c r="N27" s="131"/>
    </row>
    <row r="28" spans="2:19" x14ac:dyDescent="0.2">
      <c r="B28" s="123"/>
      <c r="C28" s="139" t="s">
        <v>21</v>
      </c>
      <c r="D28" s="141" t="s">
        <v>15</v>
      </c>
      <c r="E28" s="141" t="s">
        <v>12</v>
      </c>
      <c r="F28" s="143" t="s">
        <v>4</v>
      </c>
      <c r="G28" s="143"/>
      <c r="H28" s="144" t="s">
        <v>21</v>
      </c>
      <c r="I28" s="132" t="s">
        <v>15</v>
      </c>
      <c r="J28" s="132" t="s">
        <v>12</v>
      </c>
      <c r="K28" s="134" t="s">
        <v>4</v>
      </c>
      <c r="L28" s="134"/>
      <c r="M28" s="135" t="s">
        <v>22</v>
      </c>
      <c r="N28" s="137" t="s">
        <v>3</v>
      </c>
    </row>
    <row r="29" spans="2:19" ht="23.25" thickBot="1" x14ac:dyDescent="0.25">
      <c r="B29" s="124"/>
      <c r="C29" s="140"/>
      <c r="D29" s="142"/>
      <c r="E29" s="142"/>
      <c r="F29" s="46" t="s">
        <v>2</v>
      </c>
      <c r="G29" s="46" t="s">
        <v>1</v>
      </c>
      <c r="H29" s="145"/>
      <c r="I29" s="133"/>
      <c r="J29" s="133"/>
      <c r="K29" s="45" t="s">
        <v>2</v>
      </c>
      <c r="L29" s="45" t="s">
        <v>1</v>
      </c>
      <c r="M29" s="136"/>
      <c r="N29" s="138"/>
    </row>
    <row r="30" spans="2:19" ht="13.5" thickBot="1" x14ac:dyDescent="0.25">
      <c r="B30" s="44">
        <v>43466</v>
      </c>
      <c r="C30" s="92">
        <v>5.2202000000000002</v>
      </c>
      <c r="D30" s="115">
        <v>7910.6</v>
      </c>
      <c r="E30" s="111">
        <f>C30*D30</f>
        <v>41294.914120000001</v>
      </c>
      <c r="F30" s="36"/>
      <c r="G30" s="43"/>
      <c r="H30" s="89">
        <v>7.7999999999999996E-3</v>
      </c>
      <c r="I30" s="114">
        <f>D30</f>
        <v>7910.6</v>
      </c>
      <c r="J30" s="108">
        <f>H30*I30</f>
        <v>61.702680000000001</v>
      </c>
      <c r="K30" s="40">
        <f t="shared" ref="K30:K41" si="9">H30/(C30+H30)*100</f>
        <v>0.14919663351185922</v>
      </c>
      <c r="L30" s="39">
        <f t="shared" ref="L30:L42" si="10">J30/(E30+J30)*100</f>
        <v>0.14919663351185922</v>
      </c>
      <c r="M30" s="38">
        <f>C30+H30</f>
        <v>5.2279999999999998</v>
      </c>
      <c r="N30" s="37">
        <f>(E30+J30)*1.2</f>
        <v>49627.940160000006</v>
      </c>
      <c r="P30" s="113"/>
      <c r="Q30" s="105"/>
      <c r="S30" s="105"/>
    </row>
    <row r="31" spans="2:19" ht="13.5" thickBot="1" x14ac:dyDescent="0.25">
      <c r="B31" s="44">
        <v>43497</v>
      </c>
      <c r="C31" s="92">
        <v>5.2203999999999997</v>
      </c>
      <c r="D31" s="115">
        <v>7910.6</v>
      </c>
      <c r="E31" s="111">
        <f t="shared" ref="E31:E41" si="11">C31*D31</f>
        <v>41296.49624</v>
      </c>
      <c r="F31" s="35">
        <f t="shared" ref="F31:F41" si="12">C31*100/(C31+H31)</f>
        <v>99.854628921193566</v>
      </c>
      <c r="G31" s="34">
        <f t="shared" ref="G31:G41" si="13">D31*100/(D31+I31)</f>
        <v>50</v>
      </c>
      <c r="H31" s="90">
        <v>7.6E-3</v>
      </c>
      <c r="I31" s="114">
        <f t="shared" ref="I31:I41" si="14">D31</f>
        <v>7910.6</v>
      </c>
      <c r="J31" s="108">
        <f t="shared" ref="J31:J41" si="15">H31*I31</f>
        <v>60.120560000000005</v>
      </c>
      <c r="K31" s="24">
        <f t="shared" si="9"/>
        <v>0.14537107880642694</v>
      </c>
      <c r="L31" s="23">
        <f t="shared" si="10"/>
        <v>0.14537107880642691</v>
      </c>
      <c r="M31" s="38">
        <f t="shared" ref="M31:M41" si="16">C31+H31</f>
        <v>5.2279999999999998</v>
      </c>
      <c r="N31" s="37">
        <f t="shared" ref="N31:N41" si="17">(E31+J31)*1.2</f>
        <v>49627.940160000006</v>
      </c>
      <c r="Q31" s="105"/>
    </row>
    <row r="32" spans="2:19" ht="13.5" thickBot="1" x14ac:dyDescent="0.25">
      <c r="B32" s="44">
        <v>43525</v>
      </c>
      <c r="C32" s="92">
        <v>5.2199</v>
      </c>
      <c r="D32" s="115">
        <v>7910.6</v>
      </c>
      <c r="E32" s="111">
        <f t="shared" si="11"/>
        <v>41292.540939999999</v>
      </c>
      <c r="F32" s="35">
        <f t="shared" si="12"/>
        <v>99.845065034429993</v>
      </c>
      <c r="G32" s="34">
        <f t="shared" si="13"/>
        <v>50</v>
      </c>
      <c r="H32" s="90">
        <v>8.0999999999999996E-3</v>
      </c>
      <c r="I32" s="114">
        <f t="shared" si="14"/>
        <v>7910.6</v>
      </c>
      <c r="J32" s="108">
        <f t="shared" si="15"/>
        <v>64.075860000000006</v>
      </c>
      <c r="K32" s="24">
        <f t="shared" si="9"/>
        <v>0.15493496557000766</v>
      </c>
      <c r="L32" s="23">
        <f t="shared" si="10"/>
        <v>0.15493496557000766</v>
      </c>
      <c r="M32" s="38">
        <f t="shared" si="16"/>
        <v>5.2279999999999998</v>
      </c>
      <c r="N32" s="37">
        <f t="shared" si="17"/>
        <v>49627.940159999991</v>
      </c>
      <c r="Q32" s="105"/>
    </row>
    <row r="33" spans="2:17" ht="13.5" thickBot="1" x14ac:dyDescent="0.25">
      <c r="B33" s="44">
        <v>43556</v>
      </c>
      <c r="C33" s="92">
        <v>5.2183000000000002</v>
      </c>
      <c r="D33" s="115">
        <v>7910.6</v>
      </c>
      <c r="E33" s="111">
        <f t="shared" si="11"/>
        <v>41279.883980000006</v>
      </c>
      <c r="F33" s="35">
        <f t="shared" ref="F33" si="18">C33*100/(C33+H33)</f>
        <v>99.814460596786546</v>
      </c>
      <c r="G33" s="34">
        <f t="shared" ref="G33" si="19">D33*100/(D33+I33)</f>
        <v>50</v>
      </c>
      <c r="H33" s="90">
        <v>9.7000000000000003E-3</v>
      </c>
      <c r="I33" s="114">
        <f t="shared" si="14"/>
        <v>7910.6</v>
      </c>
      <c r="J33" s="108">
        <f t="shared" si="15"/>
        <v>76.732820000000004</v>
      </c>
      <c r="K33" s="24">
        <f t="shared" si="9"/>
        <v>0.18553940321346599</v>
      </c>
      <c r="L33" s="23">
        <f t="shared" si="10"/>
        <v>0.18553940321346596</v>
      </c>
      <c r="M33" s="38">
        <f t="shared" si="16"/>
        <v>5.2279999999999998</v>
      </c>
      <c r="N33" s="37">
        <f t="shared" si="17"/>
        <v>49627.940160000006</v>
      </c>
      <c r="Q33" s="105"/>
    </row>
    <row r="34" spans="2:17" ht="13.5" thickBot="1" x14ac:dyDescent="0.25">
      <c r="B34" s="44">
        <v>43586</v>
      </c>
      <c r="C34" s="92">
        <v>5.2173999999999996</v>
      </c>
      <c r="D34" s="115">
        <v>7910.6</v>
      </c>
      <c r="E34" s="111">
        <f t="shared" si="11"/>
        <v>41272.764439999999</v>
      </c>
      <c r="F34" s="28">
        <f t="shared" si="12"/>
        <v>99.797245600612101</v>
      </c>
      <c r="G34" s="27">
        <f t="shared" si="13"/>
        <v>50</v>
      </c>
      <c r="H34" s="90">
        <v>1.06E-2</v>
      </c>
      <c r="I34" s="114">
        <f t="shared" si="14"/>
        <v>7910.6</v>
      </c>
      <c r="J34" s="108">
        <f t="shared" si="15"/>
        <v>83.852360000000004</v>
      </c>
      <c r="K34" s="24">
        <f t="shared" si="9"/>
        <v>0.20275439938791123</v>
      </c>
      <c r="L34" s="23">
        <f t="shared" si="10"/>
        <v>0.20275439938791129</v>
      </c>
      <c r="M34" s="38">
        <f t="shared" si="16"/>
        <v>5.2279999999999998</v>
      </c>
      <c r="N34" s="37">
        <f t="shared" si="17"/>
        <v>49627.940159999991</v>
      </c>
      <c r="Q34" s="105"/>
    </row>
    <row r="35" spans="2:17" ht="13.5" thickBot="1" x14ac:dyDescent="0.25">
      <c r="B35" s="44">
        <v>43617</v>
      </c>
      <c r="C35" s="93">
        <v>5.22</v>
      </c>
      <c r="D35" s="115">
        <v>7910.6</v>
      </c>
      <c r="E35" s="111">
        <f t="shared" si="11"/>
        <v>41293.332000000002</v>
      </c>
      <c r="F35" s="28">
        <f t="shared" si="12"/>
        <v>99.846977811782708</v>
      </c>
      <c r="G35" s="27">
        <f t="shared" si="13"/>
        <v>50</v>
      </c>
      <c r="H35" s="90">
        <v>8.0000000000000002E-3</v>
      </c>
      <c r="I35" s="114">
        <f t="shared" si="14"/>
        <v>7910.6</v>
      </c>
      <c r="J35" s="108">
        <f t="shared" si="15"/>
        <v>63.284800000000004</v>
      </c>
      <c r="K35" s="24">
        <f t="shared" si="9"/>
        <v>0.15302218821729152</v>
      </c>
      <c r="L35" s="23">
        <f t="shared" si="10"/>
        <v>0.15302218821729149</v>
      </c>
      <c r="M35" s="38">
        <f t="shared" si="16"/>
        <v>5.2279999999999998</v>
      </c>
      <c r="N35" s="37">
        <f t="shared" si="17"/>
        <v>49627.940160000006</v>
      </c>
      <c r="Q35" s="105"/>
    </row>
    <row r="36" spans="2:17" ht="13.5" thickBot="1" x14ac:dyDescent="0.25">
      <c r="B36" s="44">
        <v>43647</v>
      </c>
      <c r="C36" s="93">
        <v>5.2206999999999999</v>
      </c>
      <c r="D36" s="115">
        <v>7910.6</v>
      </c>
      <c r="E36" s="111">
        <f t="shared" si="11"/>
        <v>41298.869420000003</v>
      </c>
      <c r="F36" s="28">
        <f t="shared" si="12"/>
        <v>99.860367253251709</v>
      </c>
      <c r="G36" s="27">
        <f t="shared" si="13"/>
        <v>50</v>
      </c>
      <c r="H36" s="90">
        <v>7.3000000000000001E-3</v>
      </c>
      <c r="I36" s="114">
        <f t="shared" si="14"/>
        <v>7910.6</v>
      </c>
      <c r="J36" s="108">
        <f t="shared" si="15"/>
        <v>57.74738</v>
      </c>
      <c r="K36" s="24">
        <f t="shared" si="9"/>
        <v>0.1396327467482785</v>
      </c>
      <c r="L36" s="23">
        <f t="shared" si="10"/>
        <v>0.1396327467482785</v>
      </c>
      <c r="M36" s="38">
        <f t="shared" si="16"/>
        <v>5.2279999999999998</v>
      </c>
      <c r="N36" s="37">
        <f t="shared" si="17"/>
        <v>49627.940160000006</v>
      </c>
      <c r="P36" s="95"/>
      <c r="Q36" s="105"/>
    </row>
    <row r="37" spans="2:17" ht="13.5" thickBot="1" x14ac:dyDescent="0.25">
      <c r="B37" s="44">
        <v>43678</v>
      </c>
      <c r="C37" s="93">
        <v>5.2195</v>
      </c>
      <c r="D37" s="115">
        <v>7910.6</v>
      </c>
      <c r="E37" s="111">
        <f t="shared" si="11"/>
        <v>41289.376700000001</v>
      </c>
      <c r="F37" s="28">
        <f t="shared" si="12"/>
        <v>99.837413925019135</v>
      </c>
      <c r="G37" s="27">
        <f t="shared" si="13"/>
        <v>50</v>
      </c>
      <c r="H37" s="90">
        <v>8.5000000000000006E-3</v>
      </c>
      <c r="I37" s="114">
        <f t="shared" si="14"/>
        <v>7910.6</v>
      </c>
      <c r="J37" s="108">
        <f t="shared" si="15"/>
        <v>67.240100000000012</v>
      </c>
      <c r="K37" s="24">
        <f t="shared" si="9"/>
        <v>0.16258607498087224</v>
      </c>
      <c r="L37" s="23">
        <f t="shared" si="10"/>
        <v>0.16258607498087224</v>
      </c>
      <c r="M37" s="38">
        <f t="shared" si="16"/>
        <v>5.2279999999999998</v>
      </c>
      <c r="N37" s="37">
        <f t="shared" si="17"/>
        <v>49627.940160000006</v>
      </c>
      <c r="P37" s="95"/>
      <c r="Q37" s="105"/>
    </row>
    <row r="38" spans="2:17" ht="13.5" thickBot="1" x14ac:dyDescent="0.25">
      <c r="B38" s="44">
        <v>43709</v>
      </c>
      <c r="C38" s="93">
        <v>5.2184999999999997</v>
      </c>
      <c r="D38" s="115">
        <v>7910.6</v>
      </c>
      <c r="E38" s="111">
        <f t="shared" si="11"/>
        <v>41281.466099999998</v>
      </c>
      <c r="F38" s="28">
        <f t="shared" si="12"/>
        <v>99.818286151491975</v>
      </c>
      <c r="G38" s="27">
        <f t="shared" si="13"/>
        <v>50</v>
      </c>
      <c r="H38" s="90">
        <v>9.4999999999999998E-3</v>
      </c>
      <c r="I38" s="114">
        <f t="shared" si="14"/>
        <v>7910.6</v>
      </c>
      <c r="J38" s="108">
        <f t="shared" si="15"/>
        <v>75.150700000000001</v>
      </c>
      <c r="K38" s="24">
        <f t="shared" si="9"/>
        <v>0.18171384850803365</v>
      </c>
      <c r="L38" s="23">
        <f t="shared" si="10"/>
        <v>0.18171384850803368</v>
      </c>
      <c r="M38" s="38">
        <f t="shared" si="16"/>
        <v>5.2279999999999998</v>
      </c>
      <c r="N38" s="37">
        <f t="shared" si="17"/>
        <v>49627.940159999991</v>
      </c>
      <c r="Q38" s="105"/>
    </row>
    <row r="39" spans="2:17" ht="13.5" thickBot="1" x14ac:dyDescent="0.25">
      <c r="B39" s="44">
        <v>43739</v>
      </c>
      <c r="C39" s="93">
        <v>5.2206000000000001</v>
      </c>
      <c r="D39" s="115">
        <v>7910.6</v>
      </c>
      <c r="E39" s="111">
        <f t="shared" si="11"/>
        <v>41298.07836</v>
      </c>
      <c r="F39" s="28">
        <f t="shared" si="12"/>
        <v>99.858454475899023</v>
      </c>
      <c r="G39" s="27">
        <f t="shared" si="13"/>
        <v>50</v>
      </c>
      <c r="H39" s="90">
        <v>7.4000000000000003E-3</v>
      </c>
      <c r="I39" s="114">
        <f t="shared" si="14"/>
        <v>7910.6</v>
      </c>
      <c r="J39" s="108">
        <f t="shared" si="15"/>
        <v>58.538440000000008</v>
      </c>
      <c r="K39" s="24">
        <f t="shared" si="9"/>
        <v>0.14154552410099466</v>
      </c>
      <c r="L39" s="23">
        <f t="shared" si="10"/>
        <v>0.14154552410099466</v>
      </c>
      <c r="M39" s="38">
        <f t="shared" si="16"/>
        <v>5.2279999999999998</v>
      </c>
      <c r="N39" s="37">
        <f t="shared" si="17"/>
        <v>49627.940159999991</v>
      </c>
      <c r="Q39" s="105"/>
    </row>
    <row r="40" spans="2:17" ht="13.5" thickBot="1" x14ac:dyDescent="0.25">
      <c r="B40" s="44">
        <v>43770</v>
      </c>
      <c r="C40" s="93">
        <v>5.2191999999999998</v>
      </c>
      <c r="D40" s="115">
        <v>7910.6</v>
      </c>
      <c r="E40" s="111">
        <f t="shared" si="11"/>
        <v>41287.003519999998</v>
      </c>
      <c r="F40" s="28">
        <f t="shared" si="12"/>
        <v>99.831675592960977</v>
      </c>
      <c r="G40" s="27">
        <f t="shared" si="13"/>
        <v>50</v>
      </c>
      <c r="H40" s="90">
        <v>8.8000000000000005E-3</v>
      </c>
      <c r="I40" s="114">
        <f t="shared" si="14"/>
        <v>7910.6</v>
      </c>
      <c r="J40" s="108">
        <f t="shared" si="15"/>
        <v>69.613280000000003</v>
      </c>
      <c r="K40" s="24">
        <f t="shared" si="9"/>
        <v>0.16832440703902066</v>
      </c>
      <c r="L40" s="23">
        <f t="shared" si="10"/>
        <v>0.16832440703902068</v>
      </c>
      <c r="M40" s="38">
        <f t="shared" si="16"/>
        <v>5.2279999999999998</v>
      </c>
      <c r="N40" s="37">
        <f t="shared" si="17"/>
        <v>49627.940159999991</v>
      </c>
      <c r="Q40" s="105"/>
    </row>
    <row r="41" spans="2:17" ht="13.5" thickBot="1" x14ac:dyDescent="0.25">
      <c r="B41" s="44">
        <v>43800</v>
      </c>
      <c r="C41" s="94">
        <v>5.2180999999999997</v>
      </c>
      <c r="D41" s="115">
        <v>7910.6</v>
      </c>
      <c r="E41" s="111">
        <f t="shared" si="11"/>
        <v>41278.30186</v>
      </c>
      <c r="F41" s="21">
        <f t="shared" si="12"/>
        <v>99.810635042081103</v>
      </c>
      <c r="G41" s="20">
        <f t="shared" si="13"/>
        <v>50</v>
      </c>
      <c r="H41" s="91">
        <v>9.9000000000000008E-3</v>
      </c>
      <c r="I41" s="114">
        <f t="shared" si="14"/>
        <v>7910.6</v>
      </c>
      <c r="J41" s="108">
        <f t="shared" si="15"/>
        <v>78.314940000000007</v>
      </c>
      <c r="K41" s="18">
        <f t="shared" si="9"/>
        <v>0.18936495791889826</v>
      </c>
      <c r="L41" s="17">
        <f t="shared" si="10"/>
        <v>0.18936495791889826</v>
      </c>
      <c r="M41" s="38">
        <f t="shared" si="16"/>
        <v>5.2279999999999998</v>
      </c>
      <c r="N41" s="37">
        <f t="shared" si="17"/>
        <v>49627.940159999991</v>
      </c>
      <c r="Q41" s="105"/>
    </row>
    <row r="42" spans="2:17" ht="13.5" thickBot="1" x14ac:dyDescent="0.25">
      <c r="B42" s="16" t="s">
        <v>0</v>
      </c>
      <c r="C42" s="96">
        <v>5.2226999999999997</v>
      </c>
      <c r="D42" s="15">
        <v>14819.86</v>
      </c>
      <c r="E42" s="112">
        <f>SUM(E30:E41)</f>
        <v>495463.02768000006</v>
      </c>
      <c r="F42" s="13" t="e">
        <f>C42/#REF!*100</f>
        <v>#REF!</v>
      </c>
      <c r="G42" s="12" t="e">
        <f>E42/#REF!*100</f>
        <v>#REF!</v>
      </c>
      <c r="H42" s="103">
        <v>5.3E-3</v>
      </c>
      <c r="I42" s="109">
        <v>14819.86</v>
      </c>
      <c r="J42" s="110">
        <f>SUM(J30:J41)</f>
        <v>816.37392000000011</v>
      </c>
      <c r="K42" s="9" t="e">
        <f>H42/#REF!*100</f>
        <v>#REF!</v>
      </c>
      <c r="L42" s="8">
        <f t="shared" si="10"/>
        <v>0.16449885233358838</v>
      </c>
      <c r="M42" s="104">
        <v>5.2279999999999998</v>
      </c>
      <c r="N42" s="6">
        <f>SUM(N30:N41)</f>
        <v>595535.28191999998</v>
      </c>
      <c r="Q42" s="105"/>
    </row>
    <row r="43" spans="2:17" x14ac:dyDescent="0.2">
      <c r="N43" s="97"/>
      <c r="Q43" s="95"/>
    </row>
    <row r="44" spans="2:17" x14ac:dyDescent="0.2">
      <c r="Q44" s="95"/>
    </row>
  </sheetData>
  <mergeCells count="30">
    <mergeCell ref="B6:B10"/>
    <mergeCell ref="C6:N6"/>
    <mergeCell ref="C8:E8"/>
    <mergeCell ref="H8:J8"/>
    <mergeCell ref="M8:N8"/>
    <mergeCell ref="C9:C10"/>
    <mergeCell ref="D9:D10"/>
    <mergeCell ref="E9:E10"/>
    <mergeCell ref="F9:G9"/>
    <mergeCell ref="H9:H10"/>
    <mergeCell ref="I9:I10"/>
    <mergeCell ref="J9:J10"/>
    <mergeCell ref="K9:L9"/>
    <mergeCell ref="M9:M10"/>
    <mergeCell ref="N9:N10"/>
    <mergeCell ref="B26:B29"/>
    <mergeCell ref="C26:N26"/>
    <mergeCell ref="C27:E27"/>
    <mergeCell ref="H27:J27"/>
    <mergeCell ref="M27:N27"/>
    <mergeCell ref="J28:J29"/>
    <mergeCell ref="K28:L28"/>
    <mergeCell ref="M28:M29"/>
    <mergeCell ref="N28:N29"/>
    <mergeCell ref="C28:C29"/>
    <mergeCell ref="D28:D29"/>
    <mergeCell ref="E28:E29"/>
    <mergeCell ref="F28:G28"/>
    <mergeCell ref="H28:H29"/>
    <mergeCell ref="I28:I29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view="pageBreakPreview" zoomScaleNormal="100" workbookViewId="0">
      <selection activeCell="N9" sqref="N9:N20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384" width="9.140625" style="1"/>
  </cols>
  <sheetData>
    <row r="1" spans="2:14" ht="15.75" customHeight="1" x14ac:dyDescent="0.2">
      <c r="C1" s="99" t="s">
        <v>24</v>
      </c>
    </row>
    <row r="2" spans="2:14" ht="9" customHeight="1" x14ac:dyDescent="0.2"/>
    <row r="3" spans="2:14" x14ac:dyDescent="0.2">
      <c r="J3" s="98" t="s">
        <v>23</v>
      </c>
    </row>
    <row r="4" spans="2:14" ht="13.5" thickBot="1" x14ac:dyDescent="0.25"/>
    <row r="5" spans="2:14" ht="15.75" customHeight="1" thickBot="1" x14ac:dyDescent="0.25">
      <c r="B5" s="121" t="s">
        <v>9</v>
      </c>
      <c r="C5" s="148" t="s">
        <v>19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2:14" ht="22.5" customHeight="1" thickBot="1" x14ac:dyDescent="0.25">
      <c r="B6" s="146"/>
      <c r="C6" s="151" t="s">
        <v>18</v>
      </c>
      <c r="D6" s="152"/>
      <c r="E6" s="152"/>
      <c r="F6" s="152"/>
      <c r="G6" s="153"/>
      <c r="H6" s="154" t="s">
        <v>17</v>
      </c>
      <c r="I6" s="155"/>
      <c r="J6" s="155"/>
      <c r="K6" s="155"/>
      <c r="L6" s="156"/>
      <c r="M6" s="157" t="s">
        <v>5</v>
      </c>
      <c r="N6" s="158"/>
    </row>
    <row r="7" spans="2:14" ht="24" customHeight="1" x14ac:dyDescent="0.2">
      <c r="B7" s="146"/>
      <c r="C7" s="139" t="s">
        <v>16</v>
      </c>
      <c r="D7" s="141" t="s">
        <v>15</v>
      </c>
      <c r="E7" s="87"/>
      <c r="F7" s="159" t="s">
        <v>4</v>
      </c>
      <c r="G7" s="160"/>
      <c r="H7" s="161" t="s">
        <v>14</v>
      </c>
      <c r="I7" s="163" t="s">
        <v>13</v>
      </c>
      <c r="J7" s="86"/>
      <c r="K7" s="165" t="s">
        <v>4</v>
      </c>
      <c r="L7" s="166"/>
      <c r="M7" s="85"/>
      <c r="N7" s="84"/>
    </row>
    <row r="8" spans="2:14" ht="53.25" customHeight="1" thickBot="1" x14ac:dyDescent="0.25">
      <c r="B8" s="147"/>
      <c r="C8" s="140"/>
      <c r="D8" s="142"/>
      <c r="E8" s="83" t="s">
        <v>12</v>
      </c>
      <c r="F8" s="83" t="s">
        <v>2</v>
      </c>
      <c r="G8" s="82" t="s">
        <v>1</v>
      </c>
      <c r="H8" s="162"/>
      <c r="I8" s="164"/>
      <c r="J8" s="80" t="s">
        <v>12</v>
      </c>
      <c r="K8" s="81" t="s">
        <v>2</v>
      </c>
      <c r="L8" s="80" t="s">
        <v>1</v>
      </c>
      <c r="M8" s="79" t="s">
        <v>11</v>
      </c>
      <c r="N8" s="78" t="s">
        <v>3</v>
      </c>
    </row>
    <row r="9" spans="2:14" x14ac:dyDescent="0.2">
      <c r="B9" s="32">
        <v>43466</v>
      </c>
      <c r="C9" s="77">
        <v>404015</v>
      </c>
      <c r="D9" s="30">
        <v>7.6090000000000005E-2</v>
      </c>
      <c r="E9" s="29">
        <f>C9*D9</f>
        <v>30741.501350000002</v>
      </c>
      <c r="F9" s="35">
        <f t="shared" ref="F9:G20" si="0">C9*100/(C9+H9)</f>
        <v>99.998706005383468</v>
      </c>
      <c r="G9" s="34">
        <f t="shared" si="0"/>
        <v>9.6186468936816259E-4</v>
      </c>
      <c r="H9" s="26">
        <v>5.2279999999999998</v>
      </c>
      <c r="I9" s="101">
        <v>7910.6</v>
      </c>
      <c r="J9" s="25">
        <f>H9*I9</f>
        <v>41356.616800000003</v>
      </c>
      <c r="K9" s="24">
        <f t="shared" ref="K9:K20" si="1">H9/(C9+H9)*100</f>
        <v>1.2939946165269724E-3</v>
      </c>
      <c r="L9" s="23">
        <f t="shared" ref="L9:L20" si="2">J9/(E9+J9)*100</f>
        <v>57.361575948428545</v>
      </c>
      <c r="M9" s="116">
        <f>E9+J9</f>
        <v>72098.118150000009</v>
      </c>
      <c r="N9" s="117">
        <f>M9*1.2</f>
        <v>86517.741780000011</v>
      </c>
    </row>
    <row r="10" spans="2:14" x14ac:dyDescent="0.2">
      <c r="B10" s="32">
        <v>43497</v>
      </c>
      <c r="C10" s="77">
        <v>370651</v>
      </c>
      <c r="D10" s="30">
        <v>7.6090000000000005E-2</v>
      </c>
      <c r="E10" s="29">
        <f>C10*D10</f>
        <v>28202.834590000002</v>
      </c>
      <c r="F10" s="35">
        <f>C10*100/(C10+H10)</f>
        <v>99.99858952862381</v>
      </c>
      <c r="G10" s="34">
        <f>D10*100/(D10+I10)</f>
        <v>9.6186468936816259E-4</v>
      </c>
      <c r="H10" s="26">
        <v>5.2279999999999998</v>
      </c>
      <c r="I10" s="101">
        <v>7910.6</v>
      </c>
      <c r="J10" s="25">
        <f>H10*I10</f>
        <v>41356.616800000003</v>
      </c>
      <c r="K10" s="24">
        <f>H10/(C10+H10)*100</f>
        <v>1.4104713761885041E-3</v>
      </c>
      <c r="L10" s="23">
        <f>J10/(E10+J10)*100</f>
        <v>59.45506465846784</v>
      </c>
      <c r="M10" s="116">
        <f>E10+J10</f>
        <v>69559.451390000002</v>
      </c>
      <c r="N10" s="117">
        <f t="shared" ref="N10:N20" si="3">M10*1.2</f>
        <v>83471.341667999994</v>
      </c>
    </row>
    <row r="11" spans="2:14" x14ac:dyDescent="0.2">
      <c r="B11" s="32">
        <v>43525</v>
      </c>
      <c r="C11" s="77">
        <v>398330</v>
      </c>
      <c r="D11" s="30">
        <v>7.6090000000000005E-2</v>
      </c>
      <c r="E11" s="29">
        <f t="shared" ref="E11:E20" si="4">C11*D11</f>
        <v>30308.929700000001</v>
      </c>
      <c r="F11" s="35">
        <f t="shared" si="0"/>
        <v>99.998687537623454</v>
      </c>
      <c r="G11" s="34">
        <f t="shared" si="0"/>
        <v>9.6186468936816259E-4</v>
      </c>
      <c r="H11" s="26">
        <v>5.2279999999999998</v>
      </c>
      <c r="I11" s="101">
        <v>7910.6</v>
      </c>
      <c r="J11" s="25">
        <f t="shared" ref="J11:J20" si="5">H11*I11</f>
        <v>41356.616800000003</v>
      </c>
      <c r="K11" s="24">
        <f t="shared" si="1"/>
        <v>1.3124623765387879E-3</v>
      </c>
      <c r="L11" s="23">
        <f t="shared" si="2"/>
        <v>57.70780914926813</v>
      </c>
      <c r="M11" s="116">
        <f t="shared" ref="M11:M20" si="6">E11+J11</f>
        <v>71665.546499999997</v>
      </c>
      <c r="N11" s="117">
        <f t="shared" si="3"/>
        <v>85998.655799999993</v>
      </c>
    </row>
    <row r="12" spans="2:14" x14ac:dyDescent="0.2">
      <c r="B12" s="32">
        <v>43556</v>
      </c>
      <c r="C12" s="77">
        <v>321243</v>
      </c>
      <c r="D12" s="30">
        <v>7.6090000000000005E-2</v>
      </c>
      <c r="E12" s="29">
        <f t="shared" si="4"/>
        <v>24443.379870000001</v>
      </c>
      <c r="F12" s="35">
        <f t="shared" si="0"/>
        <v>99.998372598027217</v>
      </c>
      <c r="G12" s="34">
        <f t="shared" si="0"/>
        <v>9.6186468936816259E-4</v>
      </c>
      <c r="H12" s="26">
        <v>5.2279999999999998</v>
      </c>
      <c r="I12" s="101">
        <v>7910.6</v>
      </c>
      <c r="J12" s="25">
        <f t="shared" si="5"/>
        <v>41356.616800000003</v>
      </c>
      <c r="K12" s="24">
        <f t="shared" si="1"/>
        <v>1.6274019727822433E-3</v>
      </c>
      <c r="L12" s="23">
        <f t="shared" si="2"/>
        <v>62.852004396613594</v>
      </c>
      <c r="M12" s="116">
        <f t="shared" si="6"/>
        <v>65799.996670000008</v>
      </c>
      <c r="N12" s="117">
        <f t="shared" si="3"/>
        <v>78959.996004000001</v>
      </c>
    </row>
    <row r="13" spans="2:14" x14ac:dyDescent="0.2">
      <c r="B13" s="32">
        <v>43586</v>
      </c>
      <c r="C13" s="77">
        <v>199047</v>
      </c>
      <c r="D13" s="30">
        <v>7.6090000000000005E-2</v>
      </c>
      <c r="E13" s="29">
        <f t="shared" si="4"/>
        <v>15145.48623</v>
      </c>
      <c r="F13" s="28">
        <f t="shared" si="0"/>
        <v>99.997373553638397</v>
      </c>
      <c r="G13" s="27">
        <f t="shared" si="0"/>
        <v>9.6186468936816259E-4</v>
      </c>
      <c r="H13" s="26">
        <v>5.2279999999999998</v>
      </c>
      <c r="I13" s="101">
        <v>7910.6</v>
      </c>
      <c r="J13" s="25">
        <f t="shared" si="5"/>
        <v>41356.616800000003</v>
      </c>
      <c r="K13" s="24">
        <f t="shared" si="1"/>
        <v>2.6264463616051561E-3</v>
      </c>
      <c r="L13" s="23">
        <f t="shared" si="2"/>
        <v>73.194827417382243</v>
      </c>
      <c r="M13" s="116">
        <f t="shared" si="6"/>
        <v>56502.103030000006</v>
      </c>
      <c r="N13" s="117">
        <f t="shared" si="3"/>
        <v>67802.523635999998</v>
      </c>
    </row>
    <row r="14" spans="2:14" x14ac:dyDescent="0.2">
      <c r="B14" s="32">
        <v>43617</v>
      </c>
      <c r="C14" s="76">
        <v>232556</v>
      </c>
      <c r="D14" s="30">
        <v>7.6090000000000005E-2</v>
      </c>
      <c r="E14" s="29">
        <f t="shared" si="4"/>
        <v>17695.186040000001</v>
      </c>
      <c r="F14" s="28">
        <f t="shared" si="0"/>
        <v>99.997751989854478</v>
      </c>
      <c r="G14" s="27">
        <f t="shared" si="0"/>
        <v>9.6186468936816259E-4</v>
      </c>
      <c r="H14" s="26">
        <v>5.2279999999999998</v>
      </c>
      <c r="I14" s="101">
        <v>7910.6</v>
      </c>
      <c r="J14" s="25">
        <f t="shared" si="5"/>
        <v>41356.616800000003</v>
      </c>
      <c r="K14" s="24">
        <f t="shared" si="1"/>
        <v>2.2480101455260634E-3</v>
      </c>
      <c r="L14" s="23">
        <f t="shared" si="2"/>
        <v>70.0344694167173</v>
      </c>
      <c r="M14" s="116">
        <f t="shared" si="6"/>
        <v>59051.802840000004</v>
      </c>
      <c r="N14" s="117">
        <f t="shared" si="3"/>
        <v>70862.163408000008</v>
      </c>
    </row>
    <row r="15" spans="2:14" x14ac:dyDescent="0.2">
      <c r="B15" s="32">
        <v>43647</v>
      </c>
      <c r="C15" s="76">
        <v>222473</v>
      </c>
      <c r="D15" s="30">
        <v>7.6090000000000005E-2</v>
      </c>
      <c r="E15" s="29">
        <f t="shared" si="4"/>
        <v>16927.970570000001</v>
      </c>
      <c r="F15" s="28">
        <f t="shared" si="0"/>
        <v>99.997650107137673</v>
      </c>
      <c r="G15" s="27">
        <f t="shared" si="0"/>
        <v>9.6186468936816259E-4</v>
      </c>
      <c r="H15" s="26">
        <v>5.2279999999999998</v>
      </c>
      <c r="I15" s="101">
        <v>7910.6</v>
      </c>
      <c r="J15" s="25">
        <f t="shared" si="5"/>
        <v>41356.616800000003</v>
      </c>
      <c r="K15" s="24">
        <f t="shared" si="1"/>
        <v>2.3498928623253866E-3</v>
      </c>
      <c r="L15" s="23">
        <f t="shared" si="2"/>
        <v>70.95635169802523</v>
      </c>
      <c r="M15" s="116">
        <f t="shared" si="6"/>
        <v>58284.587370000008</v>
      </c>
      <c r="N15" s="117">
        <f t="shared" si="3"/>
        <v>69941.50484400001</v>
      </c>
    </row>
    <row r="16" spans="2:14" x14ac:dyDescent="0.2">
      <c r="B16" s="32">
        <v>43678</v>
      </c>
      <c r="C16" s="76">
        <v>233692</v>
      </c>
      <c r="D16" s="30">
        <v>7.6090000000000005E-2</v>
      </c>
      <c r="E16" s="29">
        <f t="shared" si="4"/>
        <v>17781.62428</v>
      </c>
      <c r="F16" s="28">
        <f t="shared" si="0"/>
        <v>99.997762917410384</v>
      </c>
      <c r="G16" s="27">
        <f t="shared" si="0"/>
        <v>9.6186468936816259E-4</v>
      </c>
      <c r="H16" s="26">
        <v>5.2279999999999998</v>
      </c>
      <c r="I16" s="101">
        <v>7910.6</v>
      </c>
      <c r="J16" s="25">
        <f t="shared" si="5"/>
        <v>41356.616800000003</v>
      </c>
      <c r="K16" s="24">
        <f t="shared" si="1"/>
        <v>2.2370825896146271E-3</v>
      </c>
      <c r="L16" s="23">
        <f t="shared" si="2"/>
        <v>69.932104920155325</v>
      </c>
      <c r="M16" s="116">
        <f t="shared" si="6"/>
        <v>59138.241080000007</v>
      </c>
      <c r="N16" s="117">
        <f t="shared" si="3"/>
        <v>70965.889296000008</v>
      </c>
    </row>
    <row r="17" spans="2:14" x14ac:dyDescent="0.2">
      <c r="B17" s="32">
        <v>43709</v>
      </c>
      <c r="C17" s="76">
        <v>245078</v>
      </c>
      <c r="D17" s="30">
        <v>7.6090000000000005E-2</v>
      </c>
      <c r="E17" s="29">
        <f t="shared" si="4"/>
        <v>18647.98502</v>
      </c>
      <c r="F17" s="28">
        <f t="shared" si="0"/>
        <v>99.997866847094087</v>
      </c>
      <c r="G17" s="27">
        <f t="shared" si="0"/>
        <v>9.6186468936816259E-4</v>
      </c>
      <c r="H17" s="26">
        <v>5.2279999999999998</v>
      </c>
      <c r="I17" s="101">
        <v>7910.6</v>
      </c>
      <c r="J17" s="25">
        <f t="shared" si="5"/>
        <v>41356.616800000003</v>
      </c>
      <c r="K17" s="24">
        <f t="shared" si="1"/>
        <v>2.1331529059181479E-3</v>
      </c>
      <c r="L17" s="23">
        <f t="shared" si="2"/>
        <v>68.922408524700046</v>
      </c>
      <c r="M17" s="116">
        <f t="shared" si="6"/>
        <v>60004.601820000003</v>
      </c>
      <c r="N17" s="117">
        <f t="shared" si="3"/>
        <v>72005.522184000001</v>
      </c>
    </row>
    <row r="18" spans="2:14" x14ac:dyDescent="0.2">
      <c r="B18" s="32">
        <v>43739</v>
      </c>
      <c r="C18" s="76">
        <v>367130</v>
      </c>
      <c r="D18" s="30">
        <v>7.6090000000000005E-2</v>
      </c>
      <c r="E18" s="29">
        <f t="shared" si="4"/>
        <v>27934.921700000003</v>
      </c>
      <c r="F18" s="28">
        <f t="shared" si="0"/>
        <v>99.998576001538055</v>
      </c>
      <c r="G18" s="27">
        <f t="shared" si="0"/>
        <v>9.6186468936816259E-4</v>
      </c>
      <c r="H18" s="26">
        <v>5.2279999999999998</v>
      </c>
      <c r="I18" s="101">
        <v>7910.6</v>
      </c>
      <c r="J18" s="25">
        <f t="shared" si="5"/>
        <v>41356.616800000003</v>
      </c>
      <c r="K18" s="24">
        <f t="shared" si="1"/>
        <v>1.423998461950919E-3</v>
      </c>
      <c r="L18" s="23">
        <f t="shared" si="2"/>
        <v>59.68494522603217</v>
      </c>
      <c r="M18" s="116">
        <f t="shared" si="6"/>
        <v>69291.53850000001</v>
      </c>
      <c r="N18" s="117">
        <f t="shared" si="3"/>
        <v>83149.846200000015</v>
      </c>
    </row>
    <row r="19" spans="2:14" x14ac:dyDescent="0.2">
      <c r="B19" s="32">
        <v>43770</v>
      </c>
      <c r="C19" s="76">
        <v>378185</v>
      </c>
      <c r="D19" s="30">
        <v>7.6090000000000005E-2</v>
      </c>
      <c r="E19" s="29">
        <f t="shared" si="4"/>
        <v>28776.096650000003</v>
      </c>
      <c r="F19" s="28">
        <f t="shared" si="0"/>
        <v>99.998617626894372</v>
      </c>
      <c r="G19" s="27">
        <f t="shared" si="0"/>
        <v>9.6186468936816259E-4</v>
      </c>
      <c r="H19" s="26">
        <v>5.2279999999999998</v>
      </c>
      <c r="I19" s="101">
        <v>7910.6</v>
      </c>
      <c r="J19" s="25">
        <f t="shared" si="5"/>
        <v>41356.616800000003</v>
      </c>
      <c r="K19" s="24">
        <f t="shared" si="1"/>
        <v>1.3823731056319096E-3</v>
      </c>
      <c r="L19" s="23">
        <f t="shared" si="2"/>
        <v>58.96908128256657</v>
      </c>
      <c r="M19" s="116">
        <f t="shared" si="6"/>
        <v>70132.71345000001</v>
      </c>
      <c r="N19" s="117">
        <f t="shared" si="3"/>
        <v>84159.256140000012</v>
      </c>
    </row>
    <row r="20" spans="2:14" ht="13.5" thickBot="1" x14ac:dyDescent="0.25">
      <c r="B20" s="32">
        <v>43800</v>
      </c>
      <c r="C20" s="75">
        <v>414988</v>
      </c>
      <c r="D20" s="30">
        <v>7.6090000000000005E-2</v>
      </c>
      <c r="E20" s="74">
        <f t="shared" si="4"/>
        <v>31576.436920000004</v>
      </c>
      <c r="F20" s="73">
        <f t="shared" si="0"/>
        <v>99.998740220406674</v>
      </c>
      <c r="G20" s="72">
        <f t="shared" si="0"/>
        <v>9.6186468936816259E-4</v>
      </c>
      <c r="H20" s="26">
        <v>5.2279999999999998</v>
      </c>
      <c r="I20" s="101">
        <v>7910.6</v>
      </c>
      <c r="J20" s="71">
        <f t="shared" si="5"/>
        <v>41356.616800000003</v>
      </c>
      <c r="K20" s="70">
        <f t="shared" si="1"/>
        <v>1.2597795933190503E-3</v>
      </c>
      <c r="L20" s="69">
        <f t="shared" si="2"/>
        <v>56.704902222761334</v>
      </c>
      <c r="M20" s="118">
        <f t="shared" si="6"/>
        <v>72933.053720000011</v>
      </c>
      <c r="N20" s="117">
        <f t="shared" si="3"/>
        <v>87519.664464000016</v>
      </c>
    </row>
    <row r="21" spans="2:14" s="52" customFormat="1" ht="18" customHeight="1" thickBot="1" x14ac:dyDescent="0.25">
      <c r="B21" s="16" t="s">
        <v>0</v>
      </c>
      <c r="C21" s="68">
        <f>SUM(C9:C20)</f>
        <v>3787388</v>
      </c>
      <c r="D21" s="102">
        <f>E21/C21</f>
        <v>7.6089999999999991E-2</v>
      </c>
      <c r="E21" s="67">
        <f>SUM(E9:E20)</f>
        <v>288182.35291999998</v>
      </c>
      <c r="F21" s="13" t="e">
        <f>C21/#REF!*100</f>
        <v>#REF!</v>
      </c>
      <c r="G21" s="12" t="e">
        <f>E21/#REF!*100</f>
        <v>#REF!</v>
      </c>
      <c r="H21" s="66">
        <v>5.2279999999999998</v>
      </c>
      <c r="I21" s="65">
        <f>I9</f>
        <v>7910.6</v>
      </c>
      <c r="J21" s="64">
        <f>SUM(J9:J20)</f>
        <v>496279.40160000016</v>
      </c>
      <c r="K21" s="63" t="e">
        <f>H21/#REF!*100</f>
        <v>#REF!</v>
      </c>
      <c r="L21" s="62">
        <f t="shared" ref="L21" si="7">J21/(E21+J21)*100</f>
        <v>63.263683505343828</v>
      </c>
      <c r="M21" s="61">
        <f>SUM(M9:M20)</f>
        <v>784461.75452000007</v>
      </c>
      <c r="N21" s="6">
        <f>SUM(N9:N20)</f>
        <v>941354.10542400007</v>
      </c>
    </row>
    <row r="22" spans="2:14" s="52" customFormat="1" ht="18" customHeight="1" x14ac:dyDescent="0.2">
      <c r="B22" s="60"/>
      <c r="C22" s="59"/>
      <c r="D22" s="57"/>
      <c r="E22" s="58"/>
      <c r="F22" s="54"/>
      <c r="G22" s="57"/>
      <c r="H22" s="56" t="s">
        <v>10</v>
      </c>
      <c r="I22" s="55"/>
      <c r="J22" s="53"/>
      <c r="K22" s="54"/>
      <c r="L22" s="54"/>
      <c r="M22" s="53"/>
      <c r="N22" s="53"/>
    </row>
  </sheetData>
  <mergeCells count="11">
    <mergeCell ref="B5:B8"/>
    <mergeCell ref="C5:N5"/>
    <mergeCell ref="C6:G6"/>
    <mergeCell ref="H6:L6"/>
    <mergeCell ref="M6:N6"/>
    <mergeCell ref="C7:C8"/>
    <mergeCell ref="D7:D8"/>
    <mergeCell ref="F7:G7"/>
    <mergeCell ref="H7:H8"/>
    <mergeCell ref="I7:I8"/>
    <mergeCell ref="K7:L7"/>
  </mergeCells>
  <pageMargins left="0.75" right="0.75" top="1" bottom="1" header="0.5" footer="0.5"/>
  <pageSetup paperSize="9" scale="57" orientation="landscape" r:id="rId1"/>
  <headerFooter alignWithMargins="0"/>
  <colBreaks count="1" manualBreakCount="1">
    <brk id="16" min="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Структура перед. эл.энергии 19</vt:lpstr>
      <vt:lpstr>Переданная электроэнергия  2019</vt:lpstr>
      <vt:lpstr>'Переданная электроэнергия  2019'!Область_печати</vt:lpstr>
      <vt:lpstr>'Структура перед. эл.энергии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2019-02-20T06:14:52Z</cp:lastPrinted>
  <dcterms:created xsi:type="dcterms:W3CDTF">2017-04-07T07:26:04Z</dcterms:created>
  <dcterms:modified xsi:type="dcterms:W3CDTF">2020-02-13T06:09:26Z</dcterms:modified>
</cp:coreProperties>
</file>